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bstout\Desktop\"/>
    </mc:Choice>
  </mc:AlternateContent>
  <workbookProtection workbookAlgorithmName="SHA-512" workbookHashValue="mW9LgE2OvZ4FvDYKtGdnsEsT/VxiimGfLmvk0JVJoGUdBF9HxnddWyjcg6lRbR+IxN1zENfUzLl64zJSAFPFew==" workbookSaltValue="zGLcPncQ4QnEFiyJkpwHGg==" workbookSpinCount="100000" lockStructure="1"/>
  <bookViews>
    <workbookView xWindow="0" yWindow="0" windowWidth="20490" windowHeight="7155" tabRatio="684" activeTab="1"/>
  </bookViews>
  <sheets>
    <sheet name="Instructions" sheetId="1" r:id="rId1"/>
    <sheet name="I_State&amp;Prog_Info" sheetId="2" r:id="rId2"/>
    <sheet name="II_Prog_1" sheetId="9" r:id="rId3"/>
    <sheet name="II_Prog_2" sheetId="31" r:id="rId4"/>
    <sheet name="II_Prog_3" sheetId="32" r:id="rId5"/>
    <sheet name="II_Prog_4" sheetId="33" r:id="rId6"/>
    <sheet name="II_Prog_5" sheetId="34" r:id="rId7"/>
    <sheet name="II_Prog_6" sheetId="35" r:id="rId8"/>
    <sheet name="II_Prog_7" sheetId="36" r:id="rId9"/>
    <sheet name="II_Prog_8" sheetId="37" r:id="rId10"/>
    <sheet name="II_Prog_9" sheetId="38" r:id="rId11"/>
    <sheet name="II_Prog_10" sheetId="39" r:id="rId12"/>
    <sheet name="II_Prog_11" sheetId="40" r:id="rId13"/>
    <sheet name="II_Prog_12" sheetId="41" r:id="rId14"/>
    <sheet name="II_Prog_13" sheetId="42" r:id="rId15"/>
    <sheet name="II_Prog_14" sheetId="43" r:id="rId16"/>
    <sheet name="II_Prog_15" sheetId="44" r:id="rId17"/>
    <sheet name="Set Values" sheetId="14" state="hidden" r:id="rId18"/>
  </sheets>
  <definedNames>
    <definedName name="TitleRegion1.A12.C14.1">Table1[[#Headers],[Tab topic:]]</definedName>
    <definedName name="TitleRegion1.A13.CZ18.13">II_Prog_11!$A$13</definedName>
    <definedName name="TitleRegion1.A13.CZ18.14">II_Prog_12!$A$13</definedName>
    <definedName name="TitleRegion1.A13.CZ18.15">II_Prog_13!$A$13</definedName>
    <definedName name="TitleRegion1.A13.CZ18.16">II_Prog_14!$A$13</definedName>
    <definedName name="TitleRegion1.A29.AR42.10">II_Prog_8!$A$29</definedName>
    <definedName name="TitleRegion1.A29.AR42.11">II_Prog_9!$A$29</definedName>
    <definedName name="TitleRegion1.A29.AR42.12">II_Prog_10!$A$29</definedName>
    <definedName name="TitleRegion1.A29.AR42.17">II_Prog_15!$A$29</definedName>
    <definedName name="TitleRegion1.A29.AR42.3">II_Prog_1!$A$29</definedName>
    <definedName name="TitleRegion1.A29.AR42.4">II_Prog_2!$A$29</definedName>
    <definedName name="TitleRegion1.A29.AR42.5">II_Prog_3!$A$29</definedName>
    <definedName name="TitleRegion1.A29.AR42.6">II_Prog_4!$A$29</definedName>
    <definedName name="TitleRegion1.A29.AR42.7">II_Prog_5!$A$29</definedName>
    <definedName name="TitleRegion1.A29.AR42.8">II_Prog_6!$A$29</definedName>
    <definedName name="TitleRegion1.A29.AR42.9">II_Prog_7!$A$29</definedName>
    <definedName name="TitleRegion1.A37.S42.2">'I_State&amp;Prog_Info'!$A$37</definedName>
    <definedName name="TitleRegion2.A14.S33.2">'I_State&amp;Prog_Info'!$A$14</definedName>
    <definedName name="TitleRegion2.A22.L25.10">II_Prog_8!$A$22</definedName>
    <definedName name="TitleRegion2.A22.L25.11">II_Prog_9!$A$22</definedName>
    <definedName name="TitleRegion2.A22.L25.12">II_Prog_10!$A$22</definedName>
    <definedName name="TitleRegion2.A22.L25.13">II_Prog_11!$A$22</definedName>
    <definedName name="TitleRegion2.A22.L25.14">II_Prog_12!$A$22</definedName>
    <definedName name="TitleRegion2.A22.L25.15">II_Prog_13!$A$22</definedName>
    <definedName name="TitleRegion2.A22.L25.16">II_Prog_14!$A$22</definedName>
    <definedName name="TitleRegion2.A22.L25.17">II_Prog_15!$A$22</definedName>
    <definedName name="TitleRegion2.A22.L25.3">II_Prog_1!$A$22</definedName>
    <definedName name="TitleRegion2.A22.L25.4">II_Prog_2!$A$22</definedName>
    <definedName name="TitleRegion2.A22.L25.5">II_Prog_3!$A$22</definedName>
    <definedName name="TitleRegion2.A22.L25.6">II_Prog_4!$A$22</definedName>
    <definedName name="TitleRegion2.A22.L25.7">II_Prog_5!$A$22</definedName>
    <definedName name="TitleRegion2.A22.L25.8">II_Prog_6!$A$22</definedName>
    <definedName name="TitleRegion2.A22.L25.9">II_Prog_7!$A$22</definedName>
    <definedName name="TitleRegion3.A13.CZ18.10">II_Prog_8!$A$13</definedName>
    <definedName name="TitleRegion3.A13.CZ18.11">II_Prog_9!$A$13</definedName>
    <definedName name="TitleRegion3.A13.CZ18.12">II_Prog_10!$A$13</definedName>
    <definedName name="TitleRegion3.A13.CZ18.17">II_Prog_15!$A$13</definedName>
    <definedName name="TitleRegion3.A13.CZ18.3">II_Prog_1!$A$13</definedName>
    <definedName name="TitleRegion3.A13.CZ18.4">II_Prog_2!$A$13</definedName>
    <definedName name="TitleRegion3.A13.CZ18.5">II_Prog_3!$A$13</definedName>
    <definedName name="TitleRegion3.A13.CZ18.6">II_Prog_4!$A$13</definedName>
    <definedName name="TitleRegion3.A13.CZ18.7">II_Prog_5!$A$13</definedName>
    <definedName name="TitleRegion3.A13.CZ18.8">II_Prog_6!$A$13</definedName>
    <definedName name="TitleRegion3.A13.CZ18.9">II_Prog_7!$A$13</definedName>
    <definedName name="TitleRegion3.A29.AR42.13">II_Prog_11!$A$29</definedName>
    <definedName name="TitleRegion3.A29.AR42.14">II_Prog_12!$A$29</definedName>
    <definedName name="TitleRegion3.A29.AR42.15">II_Prog_13!$A$29</definedName>
    <definedName name="TitleRegion3.A29.AR42.16">II_Prog_14!$A$29</definedName>
    <definedName name="TitleRegion3.A4.E10.2">'I_State&amp;Prog_Info'!$A$4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2" l="1"/>
  <c r="I29" i="37"/>
  <c r="C8" i="44" l="1"/>
  <c r="C7" i="44"/>
  <c r="C6" i="44"/>
  <c r="D6" i="44" s="1"/>
  <c r="C4" i="44"/>
  <c r="C3" i="44"/>
  <c r="AR29" i="44"/>
  <c r="AQ29" i="44"/>
  <c r="AP29" i="44"/>
  <c r="AO29" i="44"/>
  <c r="AN29" i="44"/>
  <c r="AM29" i="44"/>
  <c r="AL29" i="44"/>
  <c r="AK29" i="44"/>
  <c r="AJ29" i="44"/>
  <c r="AI29" i="44"/>
  <c r="AH29" i="44"/>
  <c r="AG29" i="44"/>
  <c r="AF29" i="44"/>
  <c r="AE29" i="44"/>
  <c r="AD29" i="44"/>
  <c r="AC29" i="44"/>
  <c r="AB29" i="44"/>
  <c r="AA29" i="44"/>
  <c r="Z29" i="44"/>
  <c r="Y29" i="44"/>
  <c r="X29" i="44"/>
  <c r="W29" i="44"/>
  <c r="V29" i="44"/>
  <c r="U29" i="44"/>
  <c r="T29" i="44"/>
  <c r="S29" i="44"/>
  <c r="R29" i="44"/>
  <c r="Q29" i="44"/>
  <c r="P29" i="44"/>
  <c r="O29" i="44"/>
  <c r="N29" i="44"/>
  <c r="M29" i="44"/>
  <c r="L29" i="44"/>
  <c r="K29" i="44"/>
  <c r="J29" i="44"/>
  <c r="I29" i="44"/>
  <c r="H29" i="44"/>
  <c r="G29" i="44"/>
  <c r="F29" i="44"/>
  <c r="E29" i="44"/>
  <c r="D2" i="44"/>
  <c r="C8" i="43"/>
  <c r="C7" i="43"/>
  <c r="C6" i="43"/>
  <c r="D6" i="43" s="1"/>
  <c r="C4" i="43"/>
  <c r="C3" i="43"/>
  <c r="AR29" i="43"/>
  <c r="AQ29" i="43"/>
  <c r="AP29" i="43"/>
  <c r="AO29" i="43"/>
  <c r="AN29" i="43"/>
  <c r="AM29" i="43"/>
  <c r="AL29" i="43"/>
  <c r="AK29" i="43"/>
  <c r="AJ29" i="43"/>
  <c r="AI29" i="43"/>
  <c r="AH29" i="43"/>
  <c r="AG29" i="43"/>
  <c r="AF29" i="43"/>
  <c r="AE29" i="43"/>
  <c r="AD29" i="43"/>
  <c r="AC29" i="43"/>
  <c r="AB29" i="43"/>
  <c r="AA29" i="43"/>
  <c r="Z29" i="43"/>
  <c r="Y29" i="43"/>
  <c r="X29" i="43"/>
  <c r="W29" i="43"/>
  <c r="V29" i="43"/>
  <c r="U29" i="43"/>
  <c r="T29" i="43"/>
  <c r="S29" i="43"/>
  <c r="R29" i="43"/>
  <c r="Q29" i="43"/>
  <c r="P29" i="43"/>
  <c r="O29" i="43"/>
  <c r="N29" i="43"/>
  <c r="M29" i="43"/>
  <c r="L29" i="43"/>
  <c r="K29" i="43"/>
  <c r="J29" i="43"/>
  <c r="I29" i="43"/>
  <c r="H29" i="43"/>
  <c r="G29" i="43"/>
  <c r="F29" i="43"/>
  <c r="E29" i="43"/>
  <c r="D2" i="43"/>
  <c r="C8" i="42"/>
  <c r="C7" i="42"/>
  <c r="C6" i="42"/>
  <c r="D6" i="42" s="1"/>
  <c r="C4" i="42"/>
  <c r="C3" i="42"/>
  <c r="AR29" i="42"/>
  <c r="AQ29" i="42"/>
  <c r="AP29" i="42"/>
  <c r="AO29" i="42"/>
  <c r="AN29" i="42"/>
  <c r="AM29" i="42"/>
  <c r="AL29" i="42"/>
  <c r="AK29" i="42"/>
  <c r="AJ29" i="42"/>
  <c r="AI29" i="42"/>
  <c r="AH29" i="42"/>
  <c r="AG29" i="42"/>
  <c r="AF29" i="42"/>
  <c r="AE29" i="42"/>
  <c r="AD29" i="42"/>
  <c r="AC29" i="42"/>
  <c r="AB29" i="42"/>
  <c r="AA29" i="42"/>
  <c r="Z29" i="42"/>
  <c r="Y29" i="42"/>
  <c r="X29" i="42"/>
  <c r="W29" i="42"/>
  <c r="V29" i="42"/>
  <c r="U29" i="42"/>
  <c r="T29" i="42"/>
  <c r="S29" i="42"/>
  <c r="R29" i="42"/>
  <c r="Q29" i="42"/>
  <c r="P29" i="42"/>
  <c r="O29" i="42"/>
  <c r="N29" i="42"/>
  <c r="M29" i="42"/>
  <c r="L29" i="42"/>
  <c r="K29" i="42"/>
  <c r="J29" i="42"/>
  <c r="I29" i="42"/>
  <c r="H29" i="42"/>
  <c r="G29" i="42"/>
  <c r="F29" i="42"/>
  <c r="E29" i="42"/>
  <c r="D2" i="42"/>
  <c r="C8" i="41"/>
  <c r="C7" i="41"/>
  <c r="C6" i="41"/>
  <c r="D6" i="41" s="1"/>
  <c r="C4" i="41"/>
  <c r="C3" i="41"/>
  <c r="AR29" i="41"/>
  <c r="AQ29" i="41"/>
  <c r="AP29" i="41"/>
  <c r="AO29" i="41"/>
  <c r="AN29" i="41"/>
  <c r="AM29" i="41"/>
  <c r="AL29" i="41"/>
  <c r="AK29" i="41"/>
  <c r="AJ29" i="41"/>
  <c r="AI29" i="41"/>
  <c r="AH29" i="41"/>
  <c r="AG29" i="41"/>
  <c r="AF29" i="4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 i="41"/>
  <c r="C8" i="40"/>
  <c r="C7" i="40"/>
  <c r="C6" i="40"/>
  <c r="D6" i="40" s="1"/>
  <c r="C4" i="40"/>
  <c r="C3" i="40"/>
  <c r="AR29" i="40"/>
  <c r="AQ29" i="40"/>
  <c r="AP29" i="40"/>
  <c r="AO29" i="40"/>
  <c r="AN29" i="40"/>
  <c r="AM29" i="40"/>
  <c r="AL29" i="40"/>
  <c r="AK29" i="40"/>
  <c r="AJ29" i="40"/>
  <c r="AI29" i="40"/>
  <c r="AH29" i="40"/>
  <c r="AG29" i="40"/>
  <c r="AF29" i="40"/>
  <c r="AE29" i="40"/>
  <c r="AD29" i="40"/>
  <c r="AC29" i="40"/>
  <c r="AB29" i="40"/>
  <c r="AA29" i="40"/>
  <c r="Z29" i="40"/>
  <c r="Y29" i="40"/>
  <c r="X29" i="40"/>
  <c r="W29" i="40"/>
  <c r="V29" i="40"/>
  <c r="U29" i="40"/>
  <c r="T29" i="40"/>
  <c r="S29" i="40"/>
  <c r="R29" i="40"/>
  <c r="Q29" i="40"/>
  <c r="P29" i="40"/>
  <c r="O29" i="40"/>
  <c r="N29" i="40"/>
  <c r="M29" i="40"/>
  <c r="L29" i="40"/>
  <c r="K29" i="40"/>
  <c r="J29" i="40"/>
  <c r="I29" i="40"/>
  <c r="H29" i="40"/>
  <c r="G29" i="40"/>
  <c r="F29" i="40"/>
  <c r="E29" i="40"/>
  <c r="D2" i="40"/>
  <c r="C8" i="39"/>
  <c r="C7" i="39"/>
  <c r="C6" i="39"/>
  <c r="D6" i="39" s="1"/>
  <c r="C4" i="39"/>
  <c r="C3" i="39"/>
  <c r="AR29" i="39"/>
  <c r="AQ29" i="39"/>
  <c r="AP29" i="39"/>
  <c r="AO29" i="39"/>
  <c r="AN29" i="39"/>
  <c r="AM29" i="39"/>
  <c r="AL29" i="39"/>
  <c r="AK29" i="39"/>
  <c r="AJ29" i="39"/>
  <c r="AI29" i="39"/>
  <c r="AH29" i="39"/>
  <c r="AG29" i="39"/>
  <c r="AF29" i="39"/>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 i="39"/>
  <c r="C8" i="38"/>
  <c r="C7" i="38"/>
  <c r="C6" i="38"/>
  <c r="D6" i="38" s="1"/>
  <c r="C4" i="38"/>
  <c r="C3" i="38"/>
  <c r="AR29" i="38"/>
  <c r="AQ29" i="38"/>
  <c r="AP29" i="38"/>
  <c r="AO29" i="38"/>
  <c r="AN29" i="38"/>
  <c r="AM29" i="38"/>
  <c r="AL29" i="38"/>
  <c r="AK29" i="38"/>
  <c r="AJ29" i="38"/>
  <c r="AI29" i="38"/>
  <c r="AH29" i="38"/>
  <c r="AG29" i="38"/>
  <c r="AF29" i="38"/>
  <c r="AE29" i="38"/>
  <c r="AD29" i="38"/>
  <c r="AC29" i="38"/>
  <c r="AB29" i="38"/>
  <c r="AA29" i="38"/>
  <c r="Z29" i="38"/>
  <c r="Y29" i="38"/>
  <c r="X29" i="38"/>
  <c r="W29" i="38"/>
  <c r="V29" i="38"/>
  <c r="U29" i="38"/>
  <c r="T29" i="38"/>
  <c r="S29" i="38"/>
  <c r="R29" i="38"/>
  <c r="Q29" i="38"/>
  <c r="P29" i="38"/>
  <c r="O29" i="38"/>
  <c r="N29" i="38"/>
  <c r="M29" i="38"/>
  <c r="L29" i="38"/>
  <c r="K29" i="38"/>
  <c r="J29" i="38"/>
  <c r="I29" i="38"/>
  <c r="H29" i="38"/>
  <c r="G29" i="38"/>
  <c r="F29" i="38"/>
  <c r="E29" i="38"/>
  <c r="D2" i="38"/>
  <c r="C8" i="37"/>
  <c r="C7" i="37"/>
  <c r="C6" i="37"/>
  <c r="D6" i="37" s="1"/>
  <c r="C4" i="37"/>
  <c r="C3" i="37"/>
  <c r="AR29" i="37"/>
  <c r="AQ29" i="37"/>
  <c r="AP29" i="37"/>
  <c r="AO29" i="37"/>
  <c r="AN29" i="37"/>
  <c r="AM29" i="37"/>
  <c r="AL29" i="37"/>
  <c r="AK29" i="37"/>
  <c r="AJ29" i="37"/>
  <c r="AI29" i="37"/>
  <c r="AH29" i="37"/>
  <c r="AG29" i="37"/>
  <c r="AF29" i="37"/>
  <c r="AE29" i="37"/>
  <c r="AD29" i="37"/>
  <c r="AC29" i="37"/>
  <c r="AB29" i="37"/>
  <c r="AA29" i="37"/>
  <c r="Z29" i="37"/>
  <c r="Y29" i="37"/>
  <c r="X29" i="37"/>
  <c r="W29" i="37"/>
  <c r="V29" i="37"/>
  <c r="U29" i="37"/>
  <c r="T29" i="37"/>
  <c r="S29" i="37"/>
  <c r="R29" i="37"/>
  <c r="Q29" i="37"/>
  <c r="P29" i="37"/>
  <c r="O29" i="37"/>
  <c r="N29" i="37"/>
  <c r="M29" i="37"/>
  <c r="L29" i="37"/>
  <c r="K29" i="37"/>
  <c r="J29" i="37"/>
  <c r="H29" i="37"/>
  <c r="G29" i="37"/>
  <c r="F29" i="37"/>
  <c r="E29" i="37"/>
  <c r="D2" i="37"/>
  <c r="C8" i="36"/>
  <c r="C7" i="36"/>
  <c r="C6" i="36"/>
  <c r="D6" i="36" s="1"/>
  <c r="C4" i="36"/>
  <c r="C3" i="36"/>
  <c r="AR29" i="36"/>
  <c r="AQ29" i="36"/>
  <c r="AP29" i="36"/>
  <c r="AO29" i="36"/>
  <c r="AN29" i="36"/>
  <c r="AM29" i="36"/>
  <c r="AL29" i="36"/>
  <c r="AK29" i="36"/>
  <c r="AJ29" i="36"/>
  <c r="AI29" i="36"/>
  <c r="AH29" i="36"/>
  <c r="AG29" i="36"/>
  <c r="AF29" i="36"/>
  <c r="AE29" i="36"/>
  <c r="AD29" i="36"/>
  <c r="AC29" i="36"/>
  <c r="AB29" i="36"/>
  <c r="AA29" i="36"/>
  <c r="Z29" i="36"/>
  <c r="Y29" i="36"/>
  <c r="X29" i="36"/>
  <c r="W29" i="36"/>
  <c r="V29" i="36"/>
  <c r="U29" i="36"/>
  <c r="T29" i="36"/>
  <c r="S29" i="36"/>
  <c r="R29" i="36"/>
  <c r="Q29" i="36"/>
  <c r="P29" i="36"/>
  <c r="O29" i="36"/>
  <c r="N29" i="36"/>
  <c r="M29" i="36"/>
  <c r="L29" i="36"/>
  <c r="K29" i="36"/>
  <c r="J29" i="36"/>
  <c r="I29" i="36"/>
  <c r="H29" i="36"/>
  <c r="G29" i="36"/>
  <c r="F29" i="36"/>
  <c r="E29" i="36"/>
  <c r="D2" i="36"/>
  <c r="C8" i="35"/>
  <c r="C7" i="35"/>
  <c r="C6" i="35"/>
  <c r="D6" i="35" s="1"/>
  <c r="C4" i="35"/>
  <c r="C3" i="35"/>
  <c r="AR29" i="35"/>
  <c r="AQ29" i="35"/>
  <c r="AP29" i="35"/>
  <c r="AO29" i="35"/>
  <c r="AN29" i="35"/>
  <c r="AM29" i="35"/>
  <c r="AL29" i="35"/>
  <c r="AK29" i="35"/>
  <c r="AJ29" i="35"/>
  <c r="AI29" i="35"/>
  <c r="AH29" i="35"/>
  <c r="AG29" i="35"/>
  <c r="AF29" i="35"/>
  <c r="AE29" i="35"/>
  <c r="AD29" i="35"/>
  <c r="AC29" i="35"/>
  <c r="AB29" i="35"/>
  <c r="AA29" i="35"/>
  <c r="Z29" i="35"/>
  <c r="Y29" i="35"/>
  <c r="X29" i="35"/>
  <c r="W29" i="35"/>
  <c r="V29" i="35"/>
  <c r="U29" i="35"/>
  <c r="T29" i="35"/>
  <c r="S29" i="35"/>
  <c r="R29" i="35"/>
  <c r="Q29" i="35"/>
  <c r="P29" i="35"/>
  <c r="O29" i="35"/>
  <c r="N29" i="35"/>
  <c r="M29" i="35"/>
  <c r="L29" i="35"/>
  <c r="K29" i="35"/>
  <c r="J29" i="35"/>
  <c r="I29" i="35"/>
  <c r="H29" i="35"/>
  <c r="G29" i="35"/>
  <c r="F29" i="35"/>
  <c r="E29" i="35"/>
  <c r="D2" i="35"/>
  <c r="C8" i="34"/>
  <c r="C7" i="34"/>
  <c r="C6" i="34"/>
  <c r="D6" i="34" s="1"/>
  <c r="C4" i="34"/>
  <c r="C3" i="34"/>
  <c r="AR29" i="34"/>
  <c r="AQ29" i="34"/>
  <c r="AP29" i="34"/>
  <c r="AO29" i="34"/>
  <c r="AN29" i="34"/>
  <c r="AM29" i="34"/>
  <c r="AL29" i="34"/>
  <c r="AK29" i="34"/>
  <c r="AJ29" i="34"/>
  <c r="AI2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 i="34"/>
  <c r="C8" i="33"/>
  <c r="C7" i="33"/>
  <c r="C6" i="33"/>
  <c r="D6" i="33" s="1"/>
  <c r="C4" i="33"/>
  <c r="H14" i="2"/>
  <c r="C3" i="33"/>
  <c r="AR29" i="33"/>
  <c r="AQ29" i="33"/>
  <c r="AP29" i="33"/>
  <c r="AO29" i="33"/>
  <c r="AN29" i="33"/>
  <c r="AM29" i="33"/>
  <c r="AL29" i="33"/>
  <c r="AK29" i="33"/>
  <c r="AJ29" i="33"/>
  <c r="AI29" i="33"/>
  <c r="AH29" i="33"/>
  <c r="AG29" i="33"/>
  <c r="AF29" i="33"/>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 i="33"/>
  <c r="C8" i="32"/>
  <c r="C7" i="32"/>
  <c r="C6" i="32"/>
  <c r="D6" i="32" s="1"/>
  <c r="C4" i="32"/>
  <c r="C3" i="32"/>
  <c r="C3" i="31"/>
  <c r="F14" i="2"/>
  <c r="C8" i="31"/>
  <c r="C7" i="31"/>
  <c r="C6" i="31"/>
  <c r="D6" i="31" s="1"/>
  <c r="AR29" i="32"/>
  <c r="AQ29" i="32"/>
  <c r="AP29" i="32"/>
  <c r="AO29" i="32"/>
  <c r="AN29" i="32"/>
  <c r="AM29" i="32"/>
  <c r="AL29" i="32"/>
  <c r="AK29" i="32"/>
  <c r="AJ29" i="32"/>
  <c r="AI29" i="32"/>
  <c r="AH29" i="32"/>
  <c r="AG29" i="32"/>
  <c r="AF29" i="32"/>
  <c r="AE29" i="32"/>
  <c r="AD29" i="32"/>
  <c r="AC29" i="32"/>
  <c r="AB29" i="32"/>
  <c r="AA29" i="32"/>
  <c r="Z29" i="32"/>
  <c r="Y29" i="32"/>
  <c r="X29" i="32"/>
  <c r="W29" i="32"/>
  <c r="V29" i="32"/>
  <c r="U29" i="32"/>
  <c r="T29" i="32"/>
  <c r="S29" i="32"/>
  <c r="R29" i="32"/>
  <c r="Q29" i="32"/>
  <c r="P29" i="32"/>
  <c r="O29" i="32"/>
  <c r="N29" i="32"/>
  <c r="M29" i="32"/>
  <c r="L29" i="32"/>
  <c r="K29" i="32"/>
  <c r="J29" i="32"/>
  <c r="I29" i="32"/>
  <c r="H29" i="32"/>
  <c r="G29" i="32"/>
  <c r="F29" i="32"/>
  <c r="E29" i="32"/>
  <c r="D2" i="32"/>
  <c r="S56" i="2"/>
  <c r="R56" i="2"/>
  <c r="Q56" i="2"/>
  <c r="P56" i="2"/>
  <c r="O56" i="2"/>
  <c r="N56" i="2"/>
  <c r="M56" i="2"/>
  <c r="L56" i="2"/>
  <c r="K56" i="2"/>
  <c r="J56" i="2"/>
  <c r="I56" i="2"/>
  <c r="H56" i="2"/>
  <c r="G56" i="2"/>
  <c r="S55" i="2"/>
  <c r="R55" i="2"/>
  <c r="Q55" i="2"/>
  <c r="P55" i="2"/>
  <c r="O55" i="2"/>
  <c r="N55" i="2"/>
  <c r="M55" i="2"/>
  <c r="L55" i="2"/>
  <c r="K55" i="2"/>
  <c r="J55" i="2"/>
  <c r="I55" i="2"/>
  <c r="H55" i="2"/>
  <c r="G55" i="2"/>
  <c r="S54" i="2"/>
  <c r="R54" i="2"/>
  <c r="Q54" i="2"/>
  <c r="P54" i="2"/>
  <c r="O54" i="2"/>
  <c r="N54" i="2"/>
  <c r="M54" i="2"/>
  <c r="L54" i="2"/>
  <c r="K54" i="2"/>
  <c r="J54" i="2"/>
  <c r="I54" i="2"/>
  <c r="H54" i="2"/>
  <c r="G54" i="2"/>
  <c r="S53" i="2"/>
  <c r="R53" i="2"/>
  <c r="Q53" i="2"/>
  <c r="P53" i="2"/>
  <c r="O53" i="2"/>
  <c r="N53" i="2"/>
  <c r="M53" i="2"/>
  <c r="L53" i="2"/>
  <c r="K53" i="2"/>
  <c r="J53" i="2"/>
  <c r="I53" i="2"/>
  <c r="H53" i="2"/>
  <c r="G53" i="2"/>
  <c r="S52" i="2"/>
  <c r="R52" i="2"/>
  <c r="Q52" i="2"/>
  <c r="P52" i="2"/>
  <c r="O52" i="2"/>
  <c r="N52" i="2"/>
  <c r="M52" i="2"/>
  <c r="L52" i="2"/>
  <c r="K52" i="2"/>
  <c r="J52" i="2"/>
  <c r="I52" i="2"/>
  <c r="H52" i="2"/>
  <c r="G52" i="2"/>
  <c r="S51" i="2"/>
  <c r="R51" i="2"/>
  <c r="Q51" i="2"/>
  <c r="P51" i="2"/>
  <c r="O51" i="2"/>
  <c r="N51" i="2"/>
  <c r="M51" i="2"/>
  <c r="L51" i="2"/>
  <c r="K51" i="2"/>
  <c r="J51" i="2"/>
  <c r="I51" i="2"/>
  <c r="H51" i="2"/>
  <c r="G51" i="2"/>
  <c r="S50" i="2"/>
  <c r="R50" i="2"/>
  <c r="Q50" i="2"/>
  <c r="P50" i="2"/>
  <c r="O50" i="2"/>
  <c r="N50" i="2"/>
  <c r="M50" i="2"/>
  <c r="L50" i="2"/>
  <c r="K50" i="2"/>
  <c r="J50" i="2"/>
  <c r="I50" i="2"/>
  <c r="H50" i="2"/>
  <c r="G50" i="2"/>
  <c r="S49" i="2"/>
  <c r="R49" i="2"/>
  <c r="Q49" i="2"/>
  <c r="P49" i="2"/>
  <c r="O49" i="2"/>
  <c r="N49" i="2"/>
  <c r="M49" i="2"/>
  <c r="L49" i="2"/>
  <c r="K49" i="2"/>
  <c r="J49" i="2"/>
  <c r="I49" i="2"/>
  <c r="H49" i="2"/>
  <c r="S48" i="2"/>
  <c r="R48" i="2"/>
  <c r="Q48" i="2"/>
  <c r="P48" i="2"/>
  <c r="O48" i="2"/>
  <c r="N48" i="2"/>
  <c r="M48" i="2"/>
  <c r="L48" i="2"/>
  <c r="K48" i="2"/>
  <c r="J48" i="2"/>
  <c r="I48" i="2"/>
  <c r="H48" i="2"/>
  <c r="G48" i="2"/>
  <c r="S47" i="2"/>
  <c r="R47" i="2"/>
  <c r="Q47" i="2"/>
  <c r="P47" i="2"/>
  <c r="O47" i="2"/>
  <c r="N47" i="2"/>
  <c r="M47" i="2"/>
  <c r="L47" i="2"/>
  <c r="K47" i="2"/>
  <c r="J47" i="2"/>
  <c r="I47" i="2"/>
  <c r="H47" i="2"/>
  <c r="S46" i="2"/>
  <c r="R46" i="2"/>
  <c r="Q46" i="2"/>
  <c r="P46" i="2"/>
  <c r="O46" i="2"/>
  <c r="N46" i="2"/>
  <c r="M46" i="2"/>
  <c r="L46" i="2"/>
  <c r="K46" i="2"/>
  <c r="J46" i="2"/>
  <c r="I46" i="2"/>
  <c r="H46" i="2"/>
  <c r="G49" i="2"/>
  <c r="G47" i="2"/>
  <c r="G46" i="2"/>
  <c r="F57" i="2"/>
  <c r="F56" i="2"/>
  <c r="F55" i="2"/>
  <c r="F54" i="2"/>
  <c r="F53" i="2"/>
  <c r="F52" i="2"/>
  <c r="F51" i="2"/>
  <c r="F50" i="2"/>
  <c r="F49" i="2"/>
  <c r="F48" i="2"/>
  <c r="F47" i="2"/>
  <c r="F46" i="2"/>
  <c r="E48" i="2"/>
  <c r="C4" i="31"/>
  <c r="AR29" i="31"/>
  <c r="AQ29" i="31"/>
  <c r="AP29" i="31"/>
  <c r="AO29" i="31"/>
  <c r="AN29" i="31"/>
  <c r="AM29" i="31"/>
  <c r="AL29" i="31"/>
  <c r="AK29" i="31"/>
  <c r="AJ29" i="31"/>
  <c r="AI29" i="31"/>
  <c r="AH29" i="31"/>
  <c r="AG29" i="31"/>
  <c r="AF29" i="31"/>
  <c r="AE29" i="31"/>
  <c r="AD29" i="31"/>
  <c r="AC29" i="31"/>
  <c r="AB29" i="31"/>
  <c r="AA29" i="31"/>
  <c r="Z29" i="31"/>
  <c r="Y29" i="31"/>
  <c r="X29" i="31"/>
  <c r="W29" i="31"/>
  <c r="V29" i="31"/>
  <c r="U29" i="31"/>
  <c r="T29" i="31"/>
  <c r="S29" i="31"/>
  <c r="R29" i="31"/>
  <c r="Q29" i="31"/>
  <c r="P29" i="31"/>
  <c r="O29" i="31"/>
  <c r="N29" i="31"/>
  <c r="M29" i="31"/>
  <c r="L29" i="31"/>
  <c r="K29" i="31"/>
  <c r="J29" i="31"/>
  <c r="I29" i="31"/>
  <c r="H29" i="31"/>
  <c r="G29" i="31"/>
  <c r="F29" i="31"/>
  <c r="E29" i="31"/>
  <c r="D2" i="31"/>
  <c r="C4" i="9"/>
  <c r="C8" i="9"/>
  <c r="C7" i="9"/>
  <c r="D2" i="9" l="1"/>
  <c r="C6" i="9" l="1"/>
  <c r="D6" i="9" s="1"/>
  <c r="AR29" i="9" l="1"/>
  <c r="AQ29" i="9"/>
  <c r="AP29" i="9"/>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H29" i="9"/>
  <c r="G29" i="9"/>
  <c r="F29" i="9"/>
  <c r="E29" i="9"/>
  <c r="S57" i="2" l="1"/>
  <c r="R57" i="2"/>
  <c r="Q57" i="2"/>
  <c r="P57" i="2"/>
  <c r="O57" i="2"/>
  <c r="N57" i="2"/>
  <c r="M57" i="2"/>
  <c r="L57" i="2"/>
  <c r="K57" i="2"/>
  <c r="J57" i="2"/>
  <c r="I57" i="2"/>
  <c r="H57" i="2"/>
  <c r="G57" i="2"/>
  <c r="E57" i="2"/>
  <c r="E56" i="2" l="1"/>
  <c r="E55" i="2"/>
  <c r="E54" i="2"/>
  <c r="E53" i="2"/>
  <c r="E51" i="2"/>
  <c r="E52" i="2"/>
  <c r="E50" i="2"/>
  <c r="E49" i="2"/>
  <c r="E47" i="2"/>
  <c r="G58" i="2" l="1"/>
  <c r="G59" i="2" s="1"/>
  <c r="C5" i="32" s="1"/>
  <c r="E58" i="2"/>
  <c r="E59" i="2" s="1"/>
  <c r="C5" i="9" l="1"/>
  <c r="Q58" i="2"/>
  <c r="Q59" i="2" s="1"/>
  <c r="C5" i="42" s="1"/>
  <c r="K58" i="2"/>
  <c r="K59" i="2" s="1"/>
  <c r="C5" i="36" s="1"/>
  <c r="I58" i="2"/>
  <c r="I59" i="2" s="1"/>
  <c r="C5" i="34" s="1"/>
  <c r="H58" i="2"/>
  <c r="H59" i="2" s="1"/>
  <c r="C5" i="33" s="1"/>
  <c r="P58" i="2"/>
  <c r="P59" i="2" s="1"/>
  <c r="C5" i="41" s="1"/>
  <c r="R58" i="2"/>
  <c r="R59" i="2" s="1"/>
  <c r="C5" i="43" s="1"/>
  <c r="S58" i="2"/>
  <c r="S59" i="2" s="1"/>
  <c r="C5" i="44" s="1"/>
  <c r="M58" i="2"/>
  <c r="M59" i="2" s="1"/>
  <c r="C5" i="38" s="1"/>
  <c r="J58" i="2"/>
  <c r="J59" i="2" s="1"/>
  <c r="C5" i="35" s="1"/>
  <c r="L58" i="2"/>
  <c r="L59" i="2" s="1"/>
  <c r="C5" i="37" s="1"/>
  <c r="F58" i="2"/>
  <c r="F59" i="2" s="1"/>
  <c r="C5" i="31" s="1"/>
  <c r="N58" i="2"/>
  <c r="N59" i="2" s="1"/>
  <c r="C5" i="39" s="1"/>
  <c r="O58" i="2"/>
  <c r="O59" i="2" s="1"/>
  <c r="C5" i="40" s="1"/>
  <c r="S37" i="2"/>
  <c r="R37" i="2"/>
  <c r="Q37" i="2"/>
  <c r="P37" i="2"/>
  <c r="O37" i="2"/>
  <c r="N37" i="2"/>
  <c r="M37" i="2"/>
  <c r="L37" i="2"/>
  <c r="K37" i="2"/>
  <c r="J37" i="2"/>
  <c r="I37" i="2"/>
  <c r="H37" i="2"/>
  <c r="G37" i="2"/>
  <c r="F37" i="2"/>
  <c r="E37" i="2"/>
  <c r="C3" i="9" l="1"/>
  <c r="S14" i="2" l="1"/>
  <c r="R14" i="2"/>
  <c r="Q14" i="2"/>
  <c r="P14" i="2"/>
  <c r="O14" i="2"/>
  <c r="N14" i="2"/>
  <c r="M14" i="2"/>
  <c r="L14" i="2"/>
  <c r="K14" i="2"/>
  <c r="J14" i="2"/>
  <c r="I14" i="2"/>
  <c r="G14" i="2"/>
  <c r="E14" i="2"/>
  <c r="E4" i="2"/>
</calcChain>
</file>

<file path=xl/sharedStrings.xml><?xml version="1.0" encoding="utf-8"?>
<sst xmlns="http://schemas.openxmlformats.org/spreadsheetml/2006/main" count="3815" uniqueCount="470">
  <si>
    <t>#</t>
  </si>
  <si>
    <t>Item</t>
  </si>
  <si>
    <t>Free text</t>
  </si>
  <si>
    <t>Enter the date on which this document is being submitted to CMS.</t>
  </si>
  <si>
    <t>Instructions</t>
  </si>
  <si>
    <t>Item Instructions</t>
  </si>
  <si>
    <t>State or territory</t>
  </si>
  <si>
    <t>Date of report submission</t>
  </si>
  <si>
    <t>Plan name</t>
  </si>
  <si>
    <t>Alabama</t>
  </si>
  <si>
    <t>Alaska</t>
  </si>
  <si>
    <t>Arizona</t>
  </si>
  <si>
    <t>Arkansas</t>
  </si>
  <si>
    <t>California</t>
  </si>
  <si>
    <t>Colorado</t>
  </si>
  <si>
    <t>Connecticut</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</si>
  <si>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</si>
  <si>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</si>
  <si>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</si>
  <si>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</si>
  <si>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</si>
  <si>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</si>
  <si>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</si>
  <si>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</si>
  <si>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</si>
  <si>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</si>
  <si>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</si>
  <si>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</si>
  <si>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</si>
  <si>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</si>
  <si>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</si>
  <si>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</si>
  <si>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</si>
  <si>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</si>
  <si>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</si>
  <si>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</si>
  <si>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</si>
  <si>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</si>
  <si>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</si>
  <si>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</si>
  <si>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</si>
  <si>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</si>
  <si>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</si>
  <si>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</si>
  <si>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</si>
  <si>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</si>
  <si>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</si>
  <si>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</si>
  <si>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</si>
  <si>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</si>
  <si>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</si>
  <si>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</si>
  <si>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</si>
  <si>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</si>
  <si>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</si>
  <si>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</si>
  <si>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</si>
  <si>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</si>
  <si>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</si>
  <si>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Organization</t>
  </si>
  <si>
    <t>Contact name</t>
  </si>
  <si>
    <t>Contact email address</t>
  </si>
  <si>
    <t>Plan Provider Roster Review</t>
  </si>
  <si>
    <t>EVV Data Analysis</t>
  </si>
  <si>
    <t>Review of Grievances Related to Access</t>
  </si>
  <si>
    <t>Analysis methods</t>
  </si>
  <si>
    <t>Geomapping</t>
  </si>
  <si>
    <t>Encounter Data Analysis</t>
  </si>
  <si>
    <t>Other (Specify)</t>
  </si>
  <si>
    <t>Data Format</t>
  </si>
  <si>
    <t>Inputting information</t>
  </si>
  <si>
    <t>Enter the name of the individual(s) filling out this document.</t>
  </si>
  <si>
    <t>Enter the email address(es) of the individual(s) filling out this document.</t>
  </si>
  <si>
    <t>Reporting period start date</t>
  </si>
  <si>
    <t>Reporting period end date</t>
  </si>
  <si>
    <t>Date (MM/DD/YYYY)</t>
  </si>
  <si>
    <t>LTSS</t>
  </si>
  <si>
    <t>Secret Shopper Calls: Network Participation</t>
  </si>
  <si>
    <t>Secret Shopper Calls: Appointment Availability</t>
  </si>
  <si>
    <t>Adult primary care</t>
  </si>
  <si>
    <t>Pediatric primary care</t>
  </si>
  <si>
    <t>Adult behavioral health</t>
  </si>
  <si>
    <t>Pediatric behavioral health</t>
  </si>
  <si>
    <t>Adult specialist</t>
  </si>
  <si>
    <t>Pediatric specialist</t>
  </si>
  <si>
    <t>Hospital</t>
  </si>
  <si>
    <t>Pharmacy</t>
  </si>
  <si>
    <t>Pediatric dental</t>
  </si>
  <si>
    <t>OB/GYN</t>
  </si>
  <si>
    <t>Plan type included in program</t>
  </si>
  <si>
    <t>Provider type</t>
  </si>
  <si>
    <t xml:space="preserve">Applicable region(s) </t>
  </si>
  <si>
    <t>Population</t>
  </si>
  <si>
    <t>Standard type</t>
  </si>
  <si>
    <t>Standard 1</t>
  </si>
  <si>
    <t>Standard 2</t>
  </si>
  <si>
    <t>Standard 3</t>
  </si>
  <si>
    <t>Standard 4</t>
  </si>
  <si>
    <t>Standard 5</t>
  </si>
  <si>
    <t>Standard 6</t>
  </si>
  <si>
    <t>Standard 7</t>
  </si>
  <si>
    <t>Standard 8</t>
  </si>
  <si>
    <t>Standard 9</t>
  </si>
  <si>
    <t>Standard 10</t>
  </si>
  <si>
    <t>Standard 11</t>
  </si>
  <si>
    <t>Standard 12</t>
  </si>
  <si>
    <t>Standard 13</t>
  </si>
  <si>
    <t>Standard 14</t>
  </si>
  <si>
    <t>Standard 15</t>
  </si>
  <si>
    <t>Standard 16</t>
  </si>
  <si>
    <t>Standard 17</t>
  </si>
  <si>
    <t>Standard 18</t>
  </si>
  <si>
    <t>Standard 19</t>
  </si>
  <si>
    <t>Standard 20</t>
  </si>
  <si>
    <t>Standard 21</t>
  </si>
  <si>
    <t>Standard 22</t>
  </si>
  <si>
    <t>Standard 23</t>
  </si>
  <si>
    <t>Standard 24</t>
  </si>
  <si>
    <t>Standard 25</t>
  </si>
  <si>
    <t>Standard 26</t>
  </si>
  <si>
    <t>Standard 27</t>
  </si>
  <si>
    <t>Standard 28</t>
  </si>
  <si>
    <t>Standard 29</t>
  </si>
  <si>
    <t>Standard 30</t>
  </si>
  <si>
    <t>Standard 31</t>
  </si>
  <si>
    <t>Standard 32</t>
  </si>
  <si>
    <t>Standard 33</t>
  </si>
  <si>
    <t>Standard 34</t>
  </si>
  <si>
    <t>Standard 35</t>
  </si>
  <si>
    <t>Standard 36</t>
  </si>
  <si>
    <t>Standard 37</t>
  </si>
  <si>
    <t>Standard 38</t>
  </si>
  <si>
    <t>Standard 39</t>
  </si>
  <si>
    <t>Standard 40</t>
  </si>
  <si>
    <t>Describe the standard (for example, 60 miles maximum distance to travel to an appointment).</t>
  </si>
  <si>
    <t>Enter the provider type that the standard applies to.</t>
  </si>
  <si>
    <t xml:space="preserve">Enter the population that the standard applies to. </t>
  </si>
  <si>
    <t>Standard 41</t>
  </si>
  <si>
    <t>Standard 42</t>
  </si>
  <si>
    <t>Standard 43</t>
  </si>
  <si>
    <t>Standard 44</t>
  </si>
  <si>
    <t>Standard 45</t>
  </si>
  <si>
    <t>Standard 46</t>
  </si>
  <si>
    <t>Standard 47</t>
  </si>
  <si>
    <t>Standard 48</t>
  </si>
  <si>
    <t>Standard 49</t>
  </si>
  <si>
    <t>Standard 50</t>
  </si>
  <si>
    <t>Standard 51</t>
  </si>
  <si>
    <t>Standard 52</t>
  </si>
  <si>
    <t>Standard 53</t>
  </si>
  <si>
    <t>Standard 54</t>
  </si>
  <si>
    <t>Standard 55</t>
  </si>
  <si>
    <t>Standard 56</t>
  </si>
  <si>
    <t>Standard 57</t>
  </si>
  <si>
    <t>Standard 58</t>
  </si>
  <si>
    <t>Standard 59</t>
  </si>
  <si>
    <t>Standard 60</t>
  </si>
  <si>
    <t>Standard 61</t>
  </si>
  <si>
    <t>Standard 62</t>
  </si>
  <si>
    <t>Standard 63</t>
  </si>
  <si>
    <t>Standard 64</t>
  </si>
  <si>
    <t>Standard 65</t>
  </si>
  <si>
    <t>Standard 66</t>
  </si>
  <si>
    <t>Standard 67</t>
  </si>
  <si>
    <t>Standard 68</t>
  </si>
  <si>
    <t>Standard 69</t>
  </si>
  <si>
    <t>Standard 70</t>
  </si>
  <si>
    <t>Standard 71</t>
  </si>
  <si>
    <t>Standard 72</t>
  </si>
  <si>
    <t>Standard 73</t>
  </si>
  <si>
    <t>Standard 74</t>
  </si>
  <si>
    <t>Standard 75</t>
  </si>
  <si>
    <t>Standard 76</t>
  </si>
  <si>
    <t>Standard 77</t>
  </si>
  <si>
    <t>Standard 78</t>
  </si>
  <si>
    <t>Standard 79</t>
  </si>
  <si>
    <t>Standard 80</t>
  </si>
  <si>
    <t>Standard 81</t>
  </si>
  <si>
    <t>Standard 82</t>
  </si>
  <si>
    <t>Standard 83</t>
  </si>
  <si>
    <t>Standard 84</t>
  </si>
  <si>
    <t>Standard 85</t>
  </si>
  <si>
    <t>Standard 86</t>
  </si>
  <si>
    <t>Standard 87</t>
  </si>
  <si>
    <t>Standard 88</t>
  </si>
  <si>
    <t>Standard 89</t>
  </si>
  <si>
    <t>Standard 90</t>
  </si>
  <si>
    <t>Standard 91</t>
  </si>
  <si>
    <t>Standard 92</t>
  </si>
  <si>
    <t>Standard 93</t>
  </si>
  <si>
    <t>Standard 94</t>
  </si>
  <si>
    <t>Standard 95</t>
  </si>
  <si>
    <t>Standard 96</t>
  </si>
  <si>
    <t>Standard 97</t>
  </si>
  <si>
    <t>Standard 98</t>
  </si>
  <si>
    <t>Standard 99</t>
  </si>
  <si>
    <t>Standard 100</t>
  </si>
  <si>
    <t>Maximum time to travel</t>
  </si>
  <si>
    <t>Urban</t>
  </si>
  <si>
    <t xml:space="preserve">Adult </t>
  </si>
  <si>
    <t>Maximum distance to travel</t>
  </si>
  <si>
    <t>Rural</t>
  </si>
  <si>
    <t>Pediatric</t>
  </si>
  <si>
    <t>Monthly</t>
  </si>
  <si>
    <t>Weekly</t>
  </si>
  <si>
    <t>Maximum time or distance</t>
  </si>
  <si>
    <t>Adult and pediatric</t>
  </si>
  <si>
    <t>Quarterly</t>
  </si>
  <si>
    <t>Bi-weekly</t>
  </si>
  <si>
    <t>Ease of getting an appointment timely</t>
  </si>
  <si>
    <t>MLTSS</t>
  </si>
  <si>
    <t>Other (free text, specify)</t>
  </si>
  <si>
    <t>Appointment wait time</t>
  </si>
  <si>
    <t>Hours of operation</t>
  </si>
  <si>
    <t>Provider to enrollee ratios</t>
  </si>
  <si>
    <t>Service fulfillment</t>
  </si>
  <si>
    <t>Enter the region that the standard applies to.</t>
  </si>
  <si>
    <t xml:space="preserve">Frequency of analysis </t>
  </si>
  <si>
    <t>Drop down values</t>
  </si>
  <si>
    <t>Frequency</t>
  </si>
  <si>
    <t>Bi-monthly</t>
  </si>
  <si>
    <t>Semi-annually</t>
  </si>
  <si>
    <t>Standard description</t>
  </si>
  <si>
    <t>Enter the standard type for each standard used in the program.</t>
  </si>
  <si>
    <t>Enter the state or territory represented in this document.</t>
  </si>
  <si>
    <t>Applicable region(s)</t>
  </si>
  <si>
    <t>Program name</t>
  </si>
  <si>
    <t xml:space="preserve">(none) </t>
  </si>
  <si>
    <t>(header/blank cell)</t>
  </si>
  <si>
    <t xml:space="preserve">Input state-level data in this column </t>
  </si>
  <si>
    <t xml:space="preserve">State </t>
  </si>
  <si>
    <t>Dist. of Col.</t>
  </si>
  <si>
    <t>Set values (select one)</t>
  </si>
  <si>
    <t>Input program-level data in these column unless specified in the item instructions &gt;&gt;</t>
  </si>
  <si>
    <t>C. Plan-level compliance data</t>
  </si>
  <si>
    <t>Monitoring methods</t>
  </si>
  <si>
    <t xml:space="preserve">Program summary </t>
  </si>
  <si>
    <t>II. Program-level standards, monitoring methods, and plan compliance</t>
  </si>
  <si>
    <t xml:space="preserve">The formulas below are used to populate the service menu on each program tab: </t>
  </si>
  <si>
    <t>ID selected services:</t>
  </si>
  <si>
    <t xml:space="preserve">Join: </t>
  </si>
  <si>
    <t>Remove commas:</t>
  </si>
  <si>
    <t>A. Access and network adequacy standards required for plans participating in the program</t>
  </si>
  <si>
    <t>Secret Shopper: Network Participation</t>
  </si>
  <si>
    <t>Secret Shopper: Appointment Availability</t>
  </si>
  <si>
    <t xml:space="preserve">Assurance of plan compliance </t>
  </si>
  <si>
    <t>Tab topic:</t>
  </si>
  <si>
    <t>I_State&amp;Prog_Info</t>
  </si>
  <si>
    <t>II_Prog_X</t>
  </si>
  <si>
    <t>Number of tabs available:</t>
  </si>
  <si>
    <t>Tab name:</t>
  </si>
  <si>
    <t>I. State and program information</t>
  </si>
  <si>
    <t>I.A.1</t>
  </si>
  <si>
    <t>I.A.2</t>
  </si>
  <si>
    <t>I.A.3</t>
  </si>
  <si>
    <t>I.A.4</t>
  </si>
  <si>
    <t>I.B.1</t>
  </si>
  <si>
    <t>I.B.3.a</t>
  </si>
  <si>
    <t>I.B.3.b</t>
  </si>
  <si>
    <t>I.B.3.c</t>
  </si>
  <si>
    <t>I.B.3.d</t>
  </si>
  <si>
    <t>I.B.3.e</t>
  </si>
  <si>
    <t>I.B.3.f</t>
  </si>
  <si>
    <t>I.B.3.g</t>
  </si>
  <si>
    <t>I.B.3.h</t>
  </si>
  <si>
    <t>I.B.3.i</t>
  </si>
  <si>
    <t>I.B.3.j</t>
  </si>
  <si>
    <t>I.B.3.k</t>
  </si>
  <si>
    <t>I.B.3.l</t>
  </si>
  <si>
    <t>I.C.1</t>
  </si>
  <si>
    <t>I.C.2</t>
  </si>
  <si>
    <t>Separate analysis document</t>
  </si>
  <si>
    <t>Separate results document</t>
  </si>
  <si>
    <t>II.A.1</t>
  </si>
  <si>
    <t>II.A.2</t>
  </si>
  <si>
    <t>II.A.3</t>
  </si>
  <si>
    <t>II.A.4</t>
  </si>
  <si>
    <t>II.A.5</t>
  </si>
  <si>
    <t>Yes, compliance results are contained in a separate document</t>
  </si>
  <si>
    <t>No, compliance results are not contained in a separate document</t>
  </si>
  <si>
    <t>II.B.1</t>
  </si>
  <si>
    <t>II.B.2</t>
  </si>
  <si>
    <t>II.B.3</t>
  </si>
  <si>
    <t>II.C.2.a</t>
  </si>
  <si>
    <t>II.C.2.b</t>
  </si>
  <si>
    <t>II.C.2.c</t>
  </si>
  <si>
    <t>II.C.3.a</t>
  </si>
  <si>
    <t>II.C.3.b</t>
  </si>
  <si>
    <t>II.C.3.c</t>
  </si>
  <si>
    <t>Set values (select one) or use free text for "other" response</t>
  </si>
  <si>
    <t>B. Analyses that the state uses to monitor compliance with access and network adequacy standards reported in Section A</t>
  </si>
  <si>
    <t>Services</t>
  </si>
  <si>
    <t>Covered</t>
  </si>
  <si>
    <t>Not covered</t>
  </si>
  <si>
    <r>
      <t>I. State and program</t>
    </r>
    <r>
      <rPr>
        <sz val="11"/>
        <rFont val="Arial"/>
        <family val="2"/>
      </rPr>
      <t>-level</t>
    </r>
    <r>
      <rPr>
        <sz val="11"/>
        <color theme="1"/>
        <rFont val="Arial"/>
        <family val="2"/>
      </rPr>
      <t xml:space="preserve"> information</t>
    </r>
  </si>
  <si>
    <r>
      <t>II. Program-level standards, monitoring methods, and pl</t>
    </r>
    <r>
      <rPr>
        <sz val="11"/>
        <rFont val="Arial"/>
        <family val="2"/>
      </rPr>
      <t xml:space="preserve">an-level </t>
    </r>
    <r>
      <rPr>
        <sz val="11"/>
        <color theme="1"/>
        <rFont val="Arial"/>
        <family val="2"/>
      </rPr>
      <t>compliance</t>
    </r>
  </si>
  <si>
    <t>Statutory authority</t>
  </si>
  <si>
    <t xml:space="preserve">Indicate whether the program covers pediatric primary care providers. </t>
  </si>
  <si>
    <t xml:space="preserve">Indicate whether the program covers Ob/Gyn providers. </t>
  </si>
  <si>
    <t xml:space="preserve">Indicate whether the program covers adult behavioral health providers. </t>
  </si>
  <si>
    <t xml:space="preserve">Indicate whether the program covers pediatric behavioral health providers. </t>
  </si>
  <si>
    <t xml:space="preserve">Indicate whether the program covers adult specialist providers. </t>
  </si>
  <si>
    <t xml:space="preserve">Indicate whether the program covers pediatric specialist providers. </t>
  </si>
  <si>
    <t xml:space="preserve">Indicate whether the program covers hospital providers. </t>
  </si>
  <si>
    <t xml:space="preserve">Indicate whether the program covers pharmacy providers. </t>
  </si>
  <si>
    <t xml:space="preserve">Indicate whether the program covers pediatric dental providers. </t>
  </si>
  <si>
    <t xml:space="preserve">Indicate whether the program covers long-term services and supports (LTSS) providers.  </t>
  </si>
  <si>
    <t>Reporting scenario</t>
  </si>
  <si>
    <t>Scenario 1: New contract</t>
  </si>
  <si>
    <t xml:space="preserve">Set values (select one) </t>
  </si>
  <si>
    <t>Used for all plans</t>
  </si>
  <si>
    <t>Not used for any plans</t>
  </si>
  <si>
    <t>Scenario 2: Annual report</t>
  </si>
  <si>
    <t>Indicate whether the program covers adult primary care providers.</t>
  </si>
  <si>
    <t>Other (optional field for the state)</t>
  </si>
  <si>
    <t>Free text (optional field for the state)</t>
  </si>
  <si>
    <t>Analysis and results in separate documents</t>
  </si>
  <si>
    <t>Plan type included in program contracts</t>
  </si>
  <si>
    <t>Provider types covered in program contracts</t>
  </si>
  <si>
    <t>Analysis and results in separate document</t>
  </si>
  <si>
    <t>Provider type covered by standard</t>
  </si>
  <si>
    <t>Population covered by standard</t>
  </si>
  <si>
    <t xml:space="preserve">States should use this section of the tab to report each standard included in managed care program contracts; report each unique standard in columns E - CZ. 
</t>
  </si>
  <si>
    <t xml:space="preserve">Plan-specific analysis </t>
  </si>
  <si>
    <t>Suburban</t>
  </si>
  <si>
    <t>Frontier</t>
  </si>
  <si>
    <t>Statewide</t>
  </si>
  <si>
    <t xml:space="preserve">For each program, enter the start date of the reporting period for the analysis and compliance information entered into this report. </t>
  </si>
  <si>
    <t>Used for some but not all plans</t>
  </si>
  <si>
    <t>A. State information and reporting scenario</t>
  </si>
  <si>
    <t>I.A.5</t>
  </si>
  <si>
    <t>B. Program information</t>
  </si>
  <si>
    <t>I.B.2</t>
  </si>
  <si>
    <t>I.B.3</t>
  </si>
  <si>
    <t>I.B.4</t>
  </si>
  <si>
    <t>I.B.5</t>
  </si>
  <si>
    <t>I.B.6.a</t>
  </si>
  <si>
    <t>I.B.6.b</t>
  </si>
  <si>
    <t>I.B.6.c</t>
  </si>
  <si>
    <t>I.B.6.d</t>
  </si>
  <si>
    <t>I.B.6.e</t>
  </si>
  <si>
    <t>I.B.6.f</t>
  </si>
  <si>
    <t>I.B.6.g</t>
  </si>
  <si>
    <t>I.B.6.h</t>
  </si>
  <si>
    <t>I.B.6.i</t>
  </si>
  <si>
    <t>I.B.6.j</t>
  </si>
  <si>
    <t>I.B.6.k</t>
  </si>
  <si>
    <t>I.B.6.l</t>
  </si>
  <si>
    <t>C. Separate analysis and results documents</t>
  </si>
  <si>
    <t>If the state indicated in item II.B.2 that it uses an analysis method for some but not all plans in the program, identify the subset of plans for which the method is used. Write the name of the plan(s) under the column corresponding with the type of analysis. If the state indicated in item II.B.2 that it uses the method on all or none of the plans in the program, write "N/A."</t>
  </si>
  <si>
    <t>Indicate (1) any notes for items I.B.6.a - k and/or (2) other provider types relevant to the state's network adequacy standards (42 C.F.R. § 438.68) or availability standards (42 C.F.R. § 438.206) covered under the program not listed in items I.B.6.a - k.</t>
  </si>
  <si>
    <t xml:space="preserve">States should use this section of the tab to report on the analyses that the state uses to assess plan compliance with the state's 42 C.F.R. § 438.68 and 42 C.F.R. § 438.206 standards; report on each analysis in columns E - L. </t>
  </si>
  <si>
    <t>For each analysis method in columns E-L, indicate whether the state uses the method to analyze plan compliance with 42 C.F.R. § 438.68 and/or 42 C.F.R. § 438.206 for all, some, or none of the plans in the program being reported on in this tab. If the state uses other methods, please explain them in column L. If the state enters 'Used for some but not all plans' for any method, report the plans for which it uses the method in II.B.3.</t>
  </si>
  <si>
    <t>Assurance of plan compliance with 42 C.F.R. § 438.68</t>
  </si>
  <si>
    <t>Description of results: 42 C.F.R. § 438.68</t>
  </si>
  <si>
    <t>Assurance of compliance with 42 C.F.R. § 438.206</t>
  </si>
  <si>
    <t>Description of results: 42 C.F.R. § 438.206</t>
  </si>
  <si>
    <t xml:space="preserve">States should use this section of the tab to report on plan compliance with the state's 42 C.F.R. § 438.68 and 42 C.F.R. § 438.206 standards; report on each plan in columns E - AR. </t>
  </si>
  <si>
    <t>I.A.6</t>
  </si>
  <si>
    <t>Yes, the plan complies based on all analyses</t>
  </si>
  <si>
    <t xml:space="preserve">No, the plan does not comply based on all analyses </t>
  </si>
  <si>
    <t>II.C.2.d</t>
  </si>
  <si>
    <t>II.C.1.a</t>
  </si>
  <si>
    <t>Describe any network adequacy standard exceptions that the state has granted to the plan under 42 C.F.R. § 438.68(d). If there are no exceptions, write "None."</t>
  </si>
  <si>
    <t>Name of analysis and results documents</t>
  </si>
  <si>
    <t>Date of analysis and results documents</t>
  </si>
  <si>
    <t>Page/section references in analysis and results documents</t>
  </si>
  <si>
    <t>I.C.3</t>
  </si>
  <si>
    <t>I.C.4</t>
  </si>
  <si>
    <t>Exceptions granted under 42 C.F.R. § 438.68(d)</t>
  </si>
  <si>
    <t xml:space="preserve">Describe the results of each of the analyses (including dates of the analyses) that support the assurance above of the plan's compliance with the state's 42 C.F.R. § 438.68 standards. In the description of results, please address the standards that apply to the plan and each of the analyses that the state used to assess plan compliance with those standards. </t>
  </si>
  <si>
    <t>Describe the results of each of the analyses (including dates of the analyses) that support the assurance above of the plan's compliance with the state's 42 C.F.R. § 438.206 standards. In the description of results, please address the standards that apply to the plan and each of the analyses that the state used to assess plan compliance with those standards.</t>
  </si>
  <si>
    <t>Scenario 3: Significant change - services</t>
  </si>
  <si>
    <t>Scenario 3: Significant change - benefits</t>
  </si>
  <si>
    <t>Scenario 3: Significant change - geographic service area</t>
  </si>
  <si>
    <t>Scenario 3: Significant change - composition of provider network</t>
  </si>
  <si>
    <t>Scenario 3: Significant change - payments to provider network</t>
  </si>
  <si>
    <t>Scenario 3: Significant change - enrollment of new population</t>
  </si>
  <si>
    <t xml:space="preserve">Reporting scenario - other </t>
  </si>
  <si>
    <t>II.C.2.e</t>
  </si>
  <si>
    <t>II.C.3.d</t>
  </si>
  <si>
    <t>For each program, enter the end date of the reporting period for the analysis and compliance information entered into this report.</t>
  </si>
  <si>
    <t>Reassessment for plan deficiencies: 42 C.F.R. § 438.68</t>
  </si>
  <si>
    <t>Indicate whether the state assures that the plan complies with the state's availability of services standards under 42 C.F.R. § 438.206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438.206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438.206 standards in at least one of those analyses, enter 'no, the plan does not comply based on all analyses.'</t>
  </si>
  <si>
    <t>Reassessment for plan deficiencies: 42 C.F.R. § 438.206</t>
  </si>
  <si>
    <t>Indicate whether the state assures that the plan complies with the state's network adequacy standards under 42 C.F.R. § 438.68 based on each analysis the state conducted for the plan during the reporting period indicated in I.B.4 and I.B.5. 
For example, if the state assessed plan compliance using four quarterly geomapping and two semi-annual plan provider roster review analyses within the reporting period indicated in I.B.4 and I.B.5, and the state determined that the plan complied with the state's 42 C.F.R. § 438.68 standards in all of those analyses, enter 'yes, the plan complies based on all analyses.'
As another example, if the state assessed plan compliance using two semi-annual geomapping analyses and an annual secret shopper analysis within the reporting period indicated in I.B.4 and I.B.5, and the state determined that the plan did not comply with the state's 42 C.F.R. § 438.68 standards in at least one of those analyses, enter 'no, the plan does not comply based on all analyses.'</t>
  </si>
  <si>
    <t>Indicate how frequently the state analyzes plan compliance with 42 C.F.R. § 438.68 and/or 42 C.F.R. § 438.206 for the program being reported on in this tab using the methods listed in columns E-L. If the state does not use the method, select "Not used for any plans".</t>
  </si>
  <si>
    <t>If the state is submitting this form to CMS for any reason other than those specified in I.A.5, explain the reason.</t>
  </si>
  <si>
    <t>II.C.2.f</t>
  </si>
  <si>
    <t>Plan deficiencies: 42 C.F.R. § 438.68 (Part 1)</t>
  </si>
  <si>
    <t>Plan deficiencies: 42 C.F.R. § 438.68 (Part 2)</t>
  </si>
  <si>
    <t>II.C.3.e</t>
  </si>
  <si>
    <t>Plan deficiencies: 42 C.F.R. § 438.206 (Part 1)</t>
  </si>
  <si>
    <t>Plan deficiencies: 42 C.F.R. § 438.206 (Part 2)</t>
  </si>
  <si>
    <t>Minimum # of network providers</t>
  </si>
  <si>
    <t>In columns E - AR, enter the names of the plans that contract with the state for the managed care program identified above.</t>
  </si>
  <si>
    <t>Consistent with the Managed Care Program Annual Report (MCPAR) required by 42 C.F.R. § 438.66(e), this report defines a program as having a specified set of benefits, eligibility criteria, and capitation rates that are articulated in a contract between the state and managed care plans.</t>
  </si>
  <si>
    <t>Enter the scenario under which the state is submitting this form to CMS. Under 42 C.F.R. § 438.207(c) - (d), the state must submit an assurance of compliance after reviewing documentation submitted by a plan under the following three scenarios:
- Scenario 1: At the time the plan enters into a contract with the state;
- Scenario 2: On an annual basis;
- Scenario 3: Any time there has been a significant change (as defined by the state) in the plan's operations that would affect its adequacy of capacity and services, including (1) changes in the plan's services, benefits, geographic service area, composition of or payments to its provider network, or (2) enrollment of a new population in the plan.
As described in the instructions tab, states should complete one (1) form with information for applicable managed care plans and programs. For example, if the state submits this form under scenario 1 above, the state should submit this form only for the managed care plan (and the applicable managed care program) that entered into a new contract with the state. The state should not report on any other plans or programs under this scenario. As another example, if the state submits this form under scenario 2, the state should submit this form for all managed care plans and managed care programs.</t>
  </si>
  <si>
    <r>
      <t>Enter the statutory authority(ies) (e.g. Section 1115, 1915(b), etc.) for each managed care program in the state in columns E - S. After entering the authority(ies) for each program, leave any unused columns in E - S blank</t>
    </r>
    <r>
      <rPr>
        <sz val="11"/>
        <color rgb="FFFF0000"/>
        <rFont val="Arial"/>
        <family val="2"/>
      </rPr>
      <t>.</t>
    </r>
  </si>
  <si>
    <t>Values in the box below auto-populate from the "I_State&amp;Prog_Info" tab.</t>
  </si>
  <si>
    <r>
      <rPr>
        <b/>
        <sz val="11"/>
        <rFont val="Arial"/>
        <family val="2"/>
      </rPr>
      <t xml:space="preserve">Context: </t>
    </r>
    <r>
      <rPr>
        <sz val="11"/>
        <rFont val="Arial"/>
        <family val="2"/>
      </rPr>
      <t xml:space="preserve">Regulations at 42 C.F.R. § 438.207(d) require states that contract with MCOs, PIHPs, and PAHPs to submit to CMS an assurance of compliance that each plan meets the state's network adequacy and availability of services standards under 42 C.F.R. § 438.68 and 42 C.F.R. § 438.206. The submission must include documentation of an analysis that the state conducted to support its assurance of compliance for each plan. The state must submit this information to CMS after receipt of documentation from a managed care plan as specified in 42 C.F.R. § 438.207(c) and described in the instructions tab. The fields below provide a template for states to submit this information for the program listed at the top of the tab. </t>
    </r>
  </si>
  <si>
    <t xml:space="preserve">If the state identified any plan deficiencies in II.C.2.c, indicate when the state will reassess the plan's network to determine whether the plan has remediated those deficiencies. </t>
  </si>
  <si>
    <t>If the state cannot assure plan compliance with the state's 42 C.F.R. § 438.206 standards based on at least one analysis conducted within the reporting period indicated in I.B.4 and I.B.5, describe plan deficiencies identified during the reporting period and indicate which analyses uncovered the deficiencies. 
If the state selected "Yes, the plan complies based on all analyses" in II.C.3.a, write "N/A."</t>
  </si>
  <si>
    <t xml:space="preserve">If the state identified any plan deficiencies in II.C.3.c, indicate when the state will reassess the plan's availability of services to determine whether the plan has remediated those deficiencies. </t>
  </si>
  <si>
    <t>If the state cannot assure plan compliance with the state's 42 C.F.R. § 438.68 standards based on at least one analysis conducted within the reporting period in I.B.4 and I.B.5, describe what the plan will do to achieve compliance and how the state will monitor the plan's progress. 
If the state selected "Yes, the plan complies based on all analyses" in II.C.2.a, write "N/A."</t>
  </si>
  <si>
    <t>If the state cannot assure plan compliance with the state's 42 C.F.R. § 438.206 standards based on at least one analysis conducted within the reporting period indicated in I.B.4 and I.B.5, describe what the plan will do to achieve compliance and how the state will monitor the plan's progress.
If the state selected "Yes, the plan complies based on all analyses" in II.C.3.a, write "N/A."</t>
  </si>
  <si>
    <t>Large metro</t>
  </si>
  <si>
    <t>Metro</t>
  </si>
  <si>
    <t>Micro</t>
  </si>
  <si>
    <t>II.C.2.g</t>
  </si>
  <si>
    <t>Justification for exceptions granted under 42 C.F.R. § 438.68(d)</t>
  </si>
  <si>
    <t xml:space="preserve">If the state identified any network adequacy standard exceptions granted to the plan under 42 C.F.R. § 438.68(d) in II.C.2.f, describe the state's justification for granting the exception(s). If the state has not granted any exceptions, write "N/A." </t>
  </si>
  <si>
    <t xml:space="preserve">For each program in columns E-S, indicate whether the state's analysis methods and results regarding plan compliance with the state's 42 C.F.R. § 438.68 and 42 C.F.R. § 438.206 standards are contained in a separate document(s). If yes, submit the document(s) with this form. </t>
  </si>
  <si>
    <t>If the state indicated that analysis methods and results are contained in a separate document(s) for any program in columns E-S, indicate the name of the document(s). If analysis methods and results are not contained in a separate document(s), write "N/A."</t>
  </si>
  <si>
    <t>If the state indicated that analysis methods and results are contained in a separate document(s) for any program in columns E-S, indicate the date of the document(s). If analysis methods and results are not contained in a separate document(s), write "N/A."</t>
  </si>
  <si>
    <t>If the state indicated that analysis methods and results are contained in a separate document(s) for any program in columns E-S, indicate the page/section numbers for where the program is addressed in the document(s). If analysis methods and results are not contained in a separate document(s), write "N/A."</t>
  </si>
  <si>
    <r>
      <t xml:space="preserve">Reporting Period
</t>
    </r>
    <r>
      <rPr>
        <i/>
        <sz val="11"/>
        <rFont val="Arial"/>
        <family val="2"/>
      </rPr>
      <t>For items I.B.4 and I.B.5, indicate the reporting period for the analysis and compliance information entered into this report. CMS expects states to enter a reporting period end date that is no more than one year prior to the submission of this report.
Under scenario 1 (new contract) and 3 (significant change in plan operations), the reporting period may cover less than one year. 
Under scenario 2 (annual report), the reporting period should cover one year.</t>
    </r>
  </si>
  <si>
    <t xml:space="preserve">Enter the name of each managed care program in the state in columns E - S. After entering each managed care program name, leave any unused columns in E - S blank. A program is defined by a specified set of benefits, eligibility criteria, and capitation rates that are articulated in a contract between the state and managed care plans. If more than one program is included in a single contract, enter one program per column, starting with column E. Each program entered into these fields will auto-populate program fields in the remaining tabs of this document. </t>
  </si>
  <si>
    <t>Yes, analysis methods and results are contained in a separate document(s)</t>
  </si>
  <si>
    <t>No, analysis methods and results are not contained in a separate document(s)</t>
  </si>
  <si>
    <t>Plan Provider Directory Review</t>
  </si>
  <si>
    <t>If the state cannot assure plan compliance with the state's 42 C.F.R. § 438.68 standards based on at least one analysis conducted within the reporting period in I.B.4 and I.B.5, describe plan deficiencies identified during the reporting period and indicate which analyses uncovered the deficiencies. If the state selected "Yes, the plan complies based on all analyses" in II.C.2.a, write "N/A."</t>
  </si>
  <si>
    <t xml:space="preserve">MMPs are considered both Medicaid and Medicare managed care plans and are not exempt from 42 CFR 438.207. Therefore, states must submit the tool for integrated plans; however, to reduce duplication, states can complete network adequacy sections of the tool (II.A.1-II.A.5) for Medicaid-only covered services. </t>
  </si>
  <si>
    <t>States do not need to submit the tool for Program of All-Inclusive Care for the Elderly (PACE) programs/plans as states are not required to do so under 42 CFR 438.207.</t>
  </si>
  <si>
    <t>Name of analysis and results document</t>
  </si>
  <si>
    <t>Date of analysis and results document</t>
  </si>
  <si>
    <t>States should use this section of the tab to report their contact information, date of report submission, and reporting scenario.</t>
  </si>
  <si>
    <t xml:space="preserve">States should use this section of the tab to report information on applicable managed care programs under the scenario selected in I.A.5, including reporting periods and providers covered under the programs. </t>
  </si>
  <si>
    <r>
      <rPr>
        <sz val="11"/>
        <rFont val="Arial"/>
        <family val="2"/>
      </rPr>
      <t>For item I.C.1, indicate for each program in columns E-S whether the state's analysis methods and results regarding plan compliance with the state's 42 C.F.R. § 438.68 and 42 C.F.R. § 438.206 standards are contained in a separate document(s). Before indicating “yes”, ensure that the document(s) contains the information requested in tabs "II_Prog_X". 
If the state reports "yes" in I.C.1 , indicate in items I.C.2 - I.C.4 the name and date of the document(s) as well as the page/section numbers for where the program is addressed in the document(s)</t>
    </r>
    <r>
      <rPr>
        <b/>
        <sz val="11"/>
        <rFont val="Arial"/>
        <family val="2"/>
      </rPr>
      <t xml:space="preserve">. </t>
    </r>
    <r>
      <rPr>
        <sz val="11"/>
        <rFont val="Arial"/>
        <family val="2"/>
      </rPr>
      <t>Submit the document(s) with this form.</t>
    </r>
    <r>
      <rPr>
        <b/>
        <sz val="11"/>
        <rFont val="Arial"/>
        <family val="2"/>
      </rPr>
      <t xml:space="preserve">
</t>
    </r>
    <r>
      <rPr>
        <sz val="11"/>
        <rFont val="Arial"/>
        <family val="2"/>
      </rPr>
      <t xml:space="preserve">For any program for which the state reports "no" in I.C.1 (meaning that the state does not report analysis methods and results in a separate document[s]), the state must enter data in Sections B and C in tabs "II_Prog_X". </t>
    </r>
  </si>
  <si>
    <t xml:space="preserve">States should use this section of the tab to report on separate documents submitted with this form that contain the state's analysis and results information requested in tabs "II_Prog_X". </t>
  </si>
  <si>
    <r>
      <t xml:space="preserve">Providers
</t>
    </r>
    <r>
      <rPr>
        <i/>
        <sz val="11"/>
        <rFont val="Arial"/>
        <family val="2"/>
      </rPr>
      <t>For items I.B.6.a - k, indicate whether the program covers each 42 C.F.R. § 438.68 provider type specified.</t>
    </r>
    <r>
      <rPr>
        <b/>
        <sz val="11"/>
        <rFont val="Arial"/>
        <family val="2"/>
      </rPr>
      <t xml:space="preserve">
</t>
    </r>
    <r>
      <rPr>
        <i/>
        <sz val="11"/>
        <rFont val="Arial"/>
        <family val="2"/>
      </rPr>
      <t xml:space="preserve">For MMPs, only enter providers of Medicaid-only covered services. Do not enter providers of Medicaid and Medicare or Medicare-only covered services. </t>
    </r>
  </si>
  <si>
    <t>Indicate the managed care plan type (MCO, PIHP, PAHP, or MMP) that contracts with the state in each program.</t>
  </si>
  <si>
    <t xml:space="preserve">This document provides instructions and a template for states to use when submitting this information to CMS under any of the three scenarios described above. States should complete one (1) form with information for applicable managed care plans and their applicable managed care programs. For example, if the state submits this form under scenario 1 above, the state should submit this form only for the managed care plan that entered into a new contract with the state. The state should not report on any other plans or programs. As another example, if the state submits this form under scenario 2, the state should submit this form for all managed care plans. If the state's analysis methods and results are contained in separate documents, please also submit those documents with this form. </t>
  </si>
  <si>
    <r>
      <t xml:space="preserve">This template includes two sections (Section I and Section II). Section I covers descriptive information about the state and all of the managed care programs operating in the state; information for this section is contained in one tab. Section II includes detail on program-level access standards, monitoring methods, and plan-level compliance data. For Section II, states should use </t>
    </r>
    <r>
      <rPr>
        <b/>
        <u/>
        <sz val="11"/>
        <rFont val="Arial"/>
        <family val="2"/>
      </rPr>
      <t>one tab for each program</t>
    </r>
    <r>
      <rPr>
        <sz val="11"/>
        <rFont val="Arial"/>
        <family val="2"/>
      </rPr>
      <t xml:space="preserve"> the state is reporting on and leave unused tabs blank. </t>
    </r>
  </si>
  <si>
    <r>
      <t xml:space="preserve">Each tab provides instructions in the “Item Instructions” column. Response </t>
    </r>
    <r>
      <rPr>
        <sz val="11"/>
        <rFont val="Arial"/>
        <family val="2"/>
      </rPr>
      <t>types</t>
    </r>
    <r>
      <rPr>
        <sz val="11"/>
        <color theme="1"/>
        <rFont val="Arial"/>
        <family val="2"/>
      </rPr>
      <t xml:space="preserve"> are provided in the "Data Format" columns. Only input valu</t>
    </r>
    <r>
      <rPr>
        <sz val="11"/>
        <rFont val="Arial"/>
        <family val="2"/>
      </rPr>
      <t>es in BEIGE CELLS. Program names and program summary information (i.e., plan types included in a program, services covered under a program) in Section II autopopulates from Section I to reduce burden on states.</t>
    </r>
  </si>
  <si>
    <t xml:space="preserve">After reporting information on each applicable program in the Section II tabs, leave any unused tabs blank. For example, if the state is reporting on plans in five managed care programs, it should enter information in tabs "II_Prog_1" through "II_Prog_5", and leave the remaining tabs blank. </t>
  </si>
  <si>
    <r>
      <rPr>
        <sz val="11"/>
        <rFont val="Arial"/>
        <family val="2"/>
      </rPr>
      <t xml:space="preserve">Regulations at 42 C.F.R. § 438.207(a) - (c) require Medicaid managed care organizations (MCOs), prepaid inpatient health plans (PIHPs), and prepaid ambulatory health plans (PAHPs)—collectively referred to as “managed care plans”—to submit documentation to the state demonstrating their capacity to serve the expected enrollment of their service areas in accordance with the state's standards for access to care, including the state's network adequacy and availability of services standards under 42 C.F.R. </t>
    </r>
    <r>
      <rPr>
        <sz val="11"/>
        <rFont val="Calibri"/>
        <family val="2"/>
      </rPr>
      <t>§</t>
    </r>
    <r>
      <rPr>
        <sz val="11"/>
        <rFont val="Arial"/>
        <family val="2"/>
      </rPr>
      <t xml:space="preserve"> 438.68 and 42 C.F.R. § 438.206. Managed care plans are required to submit this information to the state no less frequently than:
Scenario 1: At the time the plan enters into a contract with the state;
Scenario 2: On an annual basis;
Scenario 3: At any time there has been a significant change (as defined by the state) in the plan's operations that would affect the adequacy of capacity and services, including (1) changes in the plan's services, benefits, geographic service area, composition of or payments to its provider network, or (2) enrollment of a new population in the plan. 
After the state reviews the documentation submitted by a plan, 42 C.F.R. § 438.207(d) requires the state to submit to the Centers for Medicare &amp; Medicaid Services (CMS) an assurance that the plan complies with</t>
    </r>
    <r>
      <rPr>
        <sz val="11"/>
        <color theme="1"/>
        <rFont val="Arial"/>
        <family val="2"/>
      </rPr>
      <t xml:space="preserve"> the state's network adequacy and availability of services standards under 42 C.F.R. § 438.68 and 42 C.F.R. § 438.206. The submission must include documentation of an analysis that the state conducted to support its assurance of compliance for the plan.</t>
    </r>
  </si>
  <si>
    <t>Plan type</t>
  </si>
  <si>
    <t>MCO</t>
  </si>
  <si>
    <t>PIHP</t>
  </si>
  <si>
    <t>PAHP</t>
  </si>
  <si>
    <t>MMP</t>
  </si>
  <si>
    <t>blank row</t>
  </si>
  <si>
    <t>End of worksheet</t>
  </si>
  <si>
    <t>end of table</t>
  </si>
  <si>
    <t>Input program-level data in beige cells in columns for Program 1 through Program 15&gt;&gt;</t>
  </si>
  <si>
    <t>End of table</t>
  </si>
  <si>
    <t>Input program-level data in columns for Standard 1 through Standard 100&gt;&gt;</t>
  </si>
  <si>
    <t>Input plan-level data in columns for Plan 1 through Plan 40 &gt;&gt;</t>
  </si>
  <si>
    <t>PRA Disclosure Statement According to the Paperwork Reduction Act of 1995, no persons are required to respond to a collection of information unless it displays a valid OMB control number. The valid OMB control number for this information collection is 0938-0920 (Expires: June 30, 2024). The time required to complete this information collection is estimated to average 6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t>
  </si>
  <si>
    <t>In the future, this report will be collected through the online MDCT-Managed Care Reporting tool.  CMS will notify states when the web-based forms are available and will provide adequate notice prior to requiring submission through the web-based forms. The excel template may be submitted to</t>
  </si>
  <si>
    <t>mcgdmcoactions@cms.hhs.gov</t>
  </si>
  <si>
    <t>Family Care Coordinators</t>
  </si>
  <si>
    <t>1 provider for every 10 members served (if the providers have not completed Tier 2 trainings)</t>
  </si>
  <si>
    <t>1 provider for every 15 members served (if the provider has completed Tier 2 training)</t>
  </si>
  <si>
    <t>1 provider for every 25 members served</t>
  </si>
  <si>
    <t>Youth and Family Support Partners</t>
  </si>
  <si>
    <t>brenda.stout1@wyo.gov</t>
  </si>
  <si>
    <t>Brenda  Stout</t>
  </si>
  <si>
    <t>Wyoming Care Management Entity Program</t>
  </si>
  <si>
    <t>1915(b)</t>
  </si>
  <si>
    <t>Wyoming Department of Health Care Management Entity Program SFY 2023 External Quality Review Technical Report</t>
  </si>
  <si>
    <t>pages 49-51</t>
  </si>
  <si>
    <t>Other (annually)</t>
  </si>
  <si>
    <t>Other (Provider Surveys, annually)</t>
  </si>
  <si>
    <t>N/A</t>
  </si>
  <si>
    <t>Magellan Healthcare, Inc.</t>
  </si>
  <si>
    <t xml:space="preserve">Through the annual EQR review completed most recently in April of 2024, Magellan met all standards as identified. </t>
  </si>
  <si>
    <t>Magellan has struggled with the number of respite providers it contracts with as it is not a regularly utilized service.</t>
  </si>
  <si>
    <t>11/30/2025 (2025 EQR)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</si>
</sst>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25" x14ac:knownFonts="1">
    <font>
      <sz val="11"/>
      <color theme="1"/>
      <name val="Calibri"/>
      <family val="2"/>
      <scheme val="minor"/>
    </font>
    <font>
      <sz val="14"/>
      <color theme="8"/>
      <name val="Calibri"/>
      <family val="2"/>
      <scheme val="minor"/>
    </font>
    <font>
      <sz val="18"/>
      <color rgb="FF046B5C"/>
      <name val="Arial"/>
      <family val="2"/>
    </font>
    <font>
      <sz val="11"/>
      <color theme="1"/>
      <name val="Arial"/>
      <family val="2"/>
    </font>
    <font>
      <b/>
      <sz val="11"/>
      <color theme="0"/>
      <name val="Arial"/>
      <family val="2"/>
    </font>
    <font>
      <sz val="11"/>
      <name val="Arial"/>
      <family val="2"/>
    </font>
    <font>
      <sz val="11"/>
      <color rgb="FFC00000"/>
      <name val="Arial"/>
      <family val="2"/>
    </font>
    <font>
      <sz val="18"/>
      <color theme="0"/>
      <name val="Arial"/>
      <family val="2"/>
    </font>
    <font>
      <b/>
      <sz val="11"/>
      <color rgb="FFC00000"/>
      <name val="Arial"/>
      <family val="2"/>
    </font>
    <font>
      <sz val="8"/>
      <name val="Calibri"/>
      <family val="2"/>
      <scheme val="minor"/>
    </font>
    <font>
      <sz val="11"/>
      <color rgb="FFFF0000"/>
      <name val="Arial"/>
      <family val="2"/>
    </font>
    <font>
      <b/>
      <sz val="11"/>
      <color theme="1"/>
      <name val="Arial"/>
      <family val="2"/>
    </font>
    <font>
      <b/>
      <sz val="18"/>
      <color rgb="FF046B5C"/>
      <name val="Arial"/>
      <family val="2"/>
    </font>
    <font>
      <b/>
      <sz val="16"/>
      <name val="Arial"/>
      <family val="2"/>
    </font>
    <font>
      <sz val="10"/>
      <name val="Arial"/>
      <family val="2"/>
    </font>
    <font>
      <i/>
      <sz val="14"/>
      <name val="Arial"/>
      <family val="2"/>
    </font>
    <font>
      <i/>
      <sz val="11"/>
      <name val="Arial"/>
      <family val="2"/>
    </font>
    <font>
      <b/>
      <sz val="11"/>
      <name val="Arial"/>
      <family val="2"/>
    </font>
    <font>
      <sz val="11"/>
      <name val="Calibri"/>
      <family val="2"/>
    </font>
    <font>
      <b/>
      <u/>
      <sz val="11"/>
      <name val="Arial"/>
      <family val="2"/>
    </font>
    <font>
      <i/>
      <sz val="11"/>
      <color theme="1"/>
      <name val="Arial"/>
      <family val="2"/>
    </font>
    <font>
      <sz val="11"/>
      <color theme="0"/>
      <name val="Calibri"/>
      <family val="2"/>
      <scheme val="minor"/>
    </font>
    <font>
      <sz val="8"/>
      <color theme="0"/>
      <name val="Times New Roman"/>
      <family val="1"/>
    </font>
    <font>
      <sz val="11"/>
      <color theme="0"/>
      <name val="Arial"/>
      <family val="2"/>
    </font>
    <font>
      <u/>
      <sz val="11"/>
      <color theme="10"/>
      <name val="Calibri"/>
      <family val="2"/>
      <scheme val="minor"/>
    </font>
  </fonts>
  <fills count="7">
    <fill>
      <patternFill patternType="none"/>
    </fill>
    <fill>
      <patternFill patternType="gray125"/>
    </fill>
    <fill>
      <patternFill patternType="solid">
        <fgColor rgb="FF046B5C"/>
        <bgColor indexed="64"/>
      </patternFill>
    </fill>
    <fill>
      <patternFill patternType="solid">
        <fgColor theme="0" tint="-0.14999847407452621"/>
        <bgColor indexed="64"/>
      </patternFill>
    </fill>
    <fill>
      <patternFill patternType="solid">
        <fgColor theme="7"/>
        <bgColor indexed="64"/>
      </patternFill>
    </fill>
    <fill>
      <patternFill patternType="solid">
        <fgColor theme="0"/>
        <bgColor indexed="64"/>
      </patternFill>
    </fill>
    <fill>
      <patternFill patternType="solid">
        <fgColor rgb="FFE8DFCA"/>
        <bgColor indexed="64"/>
      </patternFill>
    </fill>
  </fills>
  <borders count="40">
    <border>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0" fontId="1" fillId="0" borderId="0" applyNumberFormat="0" applyFill="0" applyAlignment="0" applyProtection="0"/>
    <xf numFmtId="0" fontId="14" fillId="0" borderId="0"/>
    <xf numFmtId="0" fontId="24" fillId="0" borderId="0" applyNumberFormat="0" applyFill="0" applyBorder="0" applyAlignment="0" applyProtection="0"/>
  </cellStyleXfs>
  <cellXfs count="168">
    <xf numFmtId="0" fontId="0" fillId="0" borderId="0" xfId="0"/>
    <xf numFmtId="0" fontId="0" fillId="0" borderId="0" xfId="0" applyAlignment="1">
      <alignment wrapText="1"/>
    </xf>
    <xf numFmtId="0" fontId="2" fillId="0" borderId="0" xfId="1" applyFont="1" applyAlignment="1" applyProtection="1">
      <alignment vertical="center" wrapText="1"/>
    </xf>
    <xf numFmtId="0" fontId="10" fillId="0" borderId="0" xfId="0" applyFont="1"/>
    <xf numFmtId="0" fontId="4" fillId="2" borderId="3" xfId="0" applyFont="1" applyFill="1" applyBorder="1" applyAlignment="1">
      <alignment horizontal="center" vertical="center" wrapText="1"/>
    </xf>
    <xf numFmtId="0" fontId="3" fillId="0" borderId="0" xfId="0" applyFont="1"/>
    <xf numFmtId="0" fontId="4" fillId="2" borderId="8" xfId="0" applyFont="1" applyFill="1" applyBorder="1" applyAlignment="1">
      <alignment horizontal="left" vertical="center"/>
    </xf>
    <xf numFmtId="0" fontId="4" fillId="2" borderId="0" xfId="0" applyFont="1" applyFill="1" applyAlignment="1">
      <alignment horizontal="left" vertical="center" wrapText="1"/>
    </xf>
    <xf numFmtId="0" fontId="3" fillId="3" borderId="0" xfId="0" applyFont="1" applyFill="1" applyAlignment="1">
      <alignment wrapText="1"/>
    </xf>
    <xf numFmtId="0" fontId="3" fillId="4" borderId="0" xfId="0" applyFont="1" applyFill="1" applyAlignment="1">
      <alignment wrapText="1"/>
    </xf>
    <xf numFmtId="0" fontId="3" fillId="0" borderId="0" xfId="0" applyFont="1" applyAlignment="1">
      <alignment wrapText="1"/>
    </xf>
    <xf numFmtId="0" fontId="3" fillId="0" borderId="0" xfId="0" applyFont="1" applyAlignment="1">
      <alignment horizontal="left" vertical="top" wrapText="1"/>
    </xf>
    <xf numFmtId="0" fontId="3" fillId="0" borderId="0" xfId="0" applyFont="1" applyAlignment="1">
      <alignment horizontal="left" vertical="top"/>
    </xf>
    <xf numFmtId="0" fontId="5" fillId="0" borderId="12" xfId="0" applyFont="1" applyBorder="1" applyAlignment="1">
      <alignment horizontal="left" vertical="top" wrapText="1"/>
    </xf>
    <xf numFmtId="0" fontId="5" fillId="0" borderId="12" xfId="0" applyFont="1" applyBorder="1" applyAlignment="1">
      <alignment horizontal="left" vertical="top"/>
    </xf>
    <xf numFmtId="0" fontId="12" fillId="0" borderId="0" xfId="1" applyFont="1" applyAlignment="1" applyProtection="1">
      <alignment vertical="center"/>
    </xf>
    <xf numFmtId="0" fontId="3" fillId="0" borderId="13" xfId="0" applyFont="1" applyBorder="1" applyAlignment="1">
      <alignment vertical="center"/>
    </xf>
    <xf numFmtId="0" fontId="3" fillId="0" borderId="13" xfId="0" applyFont="1" applyBorder="1" applyAlignment="1">
      <alignment vertical="center" wrapText="1"/>
    </xf>
    <xf numFmtId="0" fontId="3" fillId="3" borderId="5" xfId="2" applyFont="1" applyFill="1" applyBorder="1" applyProtection="1">
      <protection hidden="1"/>
    </xf>
    <xf numFmtId="0" fontId="3" fillId="3" borderId="0" xfId="2" applyFont="1" applyFill="1" applyProtection="1">
      <protection hidden="1"/>
    </xf>
    <xf numFmtId="0" fontId="5" fillId="3" borderId="0" xfId="2" applyFont="1" applyFill="1" applyProtection="1">
      <protection hidden="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22" xfId="0" applyFont="1" applyBorder="1" applyAlignment="1">
      <alignment vertical="center" wrapText="1"/>
    </xf>
    <xf numFmtId="0" fontId="10" fillId="0" borderId="0" xfId="0" applyFont="1" applyAlignment="1">
      <alignment wrapText="1"/>
    </xf>
    <xf numFmtId="0" fontId="10" fillId="3" borderId="0" xfId="0" applyFont="1" applyFill="1" applyAlignment="1">
      <alignment wrapText="1"/>
    </xf>
    <xf numFmtId="0" fontId="3" fillId="3" borderId="0" xfId="0" applyFont="1" applyFill="1"/>
    <xf numFmtId="0" fontId="3" fillId="0" borderId="9" xfId="0" applyFont="1" applyBorder="1" applyAlignment="1">
      <alignment wrapText="1"/>
    </xf>
    <xf numFmtId="0" fontId="10" fillId="3" borderId="0" xfId="0" applyFont="1" applyFill="1" applyAlignment="1">
      <alignment vertical="center"/>
    </xf>
    <xf numFmtId="0" fontId="0" fillId="3" borderId="0" xfId="0" applyFill="1"/>
    <xf numFmtId="0" fontId="0" fillId="3" borderId="0" xfId="0" applyFill="1" applyAlignment="1">
      <alignment wrapText="1"/>
    </xf>
    <xf numFmtId="0" fontId="5" fillId="3" borderId="0" xfId="0" applyFont="1" applyFill="1" applyAlignment="1">
      <alignment vertical="center"/>
    </xf>
    <xf numFmtId="0" fontId="3" fillId="3" borderId="0" xfId="0" applyFont="1" applyFill="1" applyAlignment="1">
      <alignment horizontal="left" vertical="center"/>
    </xf>
    <xf numFmtId="0" fontId="0" fillId="3" borderId="0" xfId="0" applyFill="1" applyAlignment="1">
      <alignment horizontal="left" indent="1"/>
    </xf>
    <xf numFmtId="0" fontId="0" fillId="3" borderId="0" xfId="0" applyFill="1" applyAlignment="1">
      <alignment horizontal="left"/>
    </xf>
    <xf numFmtId="0" fontId="3" fillId="5" borderId="0" xfId="0" applyFont="1" applyFill="1" applyAlignment="1">
      <alignment vertical="center" wrapText="1"/>
    </xf>
    <xf numFmtId="0" fontId="3" fillId="5" borderId="0" xfId="0" applyFont="1" applyFill="1"/>
    <xf numFmtId="0" fontId="5" fillId="0" borderId="13" xfId="0" applyFont="1" applyBorder="1" applyAlignment="1">
      <alignment vertical="center" wrapText="1"/>
    </xf>
    <xf numFmtId="0" fontId="5" fillId="0" borderId="13" xfId="0" applyFont="1" applyBorder="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5" fillId="0" borderId="14" xfId="0" applyFont="1" applyBorder="1" applyAlignment="1">
      <alignment vertical="center" wrapText="1"/>
    </xf>
    <xf numFmtId="0" fontId="3" fillId="3" borderId="0" xfId="2" applyFont="1" applyFill="1" applyAlignment="1" applyProtection="1">
      <alignment wrapText="1"/>
      <protection hidden="1"/>
    </xf>
    <xf numFmtId="0" fontId="5" fillId="0" borderId="14" xfId="0" applyFont="1" applyBorder="1" applyAlignment="1">
      <alignment vertical="center"/>
    </xf>
    <xf numFmtId="0" fontId="5" fillId="0" borderId="15" xfId="0" applyFont="1" applyBorder="1" applyAlignment="1">
      <alignment vertical="center" wrapText="1"/>
    </xf>
    <xf numFmtId="0" fontId="5" fillId="0" borderId="23" xfId="0" applyFont="1" applyBorder="1" applyAlignment="1">
      <alignment vertical="center" wrapText="1"/>
    </xf>
    <xf numFmtId="0" fontId="5" fillId="0" borderId="16" xfId="0" applyFont="1" applyBorder="1" applyAlignment="1">
      <alignment vertical="center" wrapText="1"/>
    </xf>
    <xf numFmtId="0" fontId="15" fillId="0" borderId="0" xfId="1" applyFont="1" applyFill="1" applyAlignment="1" applyProtection="1">
      <alignment vertical="center"/>
    </xf>
    <xf numFmtId="0" fontId="5" fillId="3" borderId="0" xfId="0" applyFont="1" applyFill="1" applyAlignment="1">
      <alignment wrapText="1"/>
    </xf>
    <xf numFmtId="0" fontId="5" fillId="4" borderId="0" xfId="0" applyFont="1" applyFill="1" applyAlignment="1">
      <alignment wrapText="1"/>
    </xf>
    <xf numFmtId="0" fontId="3" fillId="0" borderId="18" xfId="0" applyFont="1" applyBorder="1" applyAlignment="1">
      <alignment horizontal="left" vertical="center" wrapText="1"/>
    </xf>
    <xf numFmtId="0" fontId="3" fillId="6" borderId="2" xfId="0" applyFont="1" applyFill="1" applyBorder="1" applyProtection="1">
      <protection locked="0"/>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29" xfId="0" applyFont="1" applyBorder="1" applyAlignment="1">
      <alignment vertical="center" wrapText="1"/>
    </xf>
    <xf numFmtId="0" fontId="5" fillId="0" borderId="20" xfId="0" applyFont="1" applyBorder="1" applyAlignment="1">
      <alignment vertical="center"/>
    </xf>
    <xf numFmtId="0" fontId="5" fillId="0" borderId="22" xfId="0" applyFont="1" applyBorder="1" applyAlignment="1">
      <alignment vertical="center" wrapText="1"/>
    </xf>
    <xf numFmtId="0" fontId="6" fillId="0" borderId="0" xfId="1" applyFont="1" applyAlignment="1" applyProtection="1">
      <alignment vertical="center"/>
    </xf>
    <xf numFmtId="0" fontId="6" fillId="0" borderId="0" xfId="0" applyFont="1" applyAlignment="1">
      <alignment vertical="center"/>
    </xf>
    <xf numFmtId="0" fontId="11" fillId="0" borderId="9" xfId="0" applyFont="1" applyBorder="1"/>
    <xf numFmtId="0" fontId="11" fillId="0" borderId="0" xfId="0" applyFont="1"/>
    <xf numFmtId="0" fontId="5" fillId="0" borderId="21" xfId="0" applyFont="1" applyBorder="1" applyAlignment="1">
      <alignment vertical="center"/>
    </xf>
    <xf numFmtId="0" fontId="3" fillId="0" borderId="32" xfId="0" applyFont="1" applyBorder="1" applyAlignment="1">
      <alignment vertical="center" wrapText="1"/>
    </xf>
    <xf numFmtId="0" fontId="4" fillId="2" borderId="2" xfId="0" applyFont="1" applyFill="1" applyBorder="1" applyAlignment="1">
      <alignment horizontal="center" vertical="center" wrapText="1"/>
    </xf>
    <xf numFmtId="0" fontId="5" fillId="0" borderId="31" xfId="0" applyFont="1" applyBorder="1" applyAlignment="1">
      <alignment vertical="center"/>
    </xf>
    <xf numFmtId="0" fontId="5" fillId="0" borderId="31" xfId="0" applyFont="1" applyBorder="1" applyAlignment="1">
      <alignment vertical="center" wrapText="1"/>
    </xf>
    <xf numFmtId="0" fontId="5" fillId="0" borderId="35" xfId="0" applyFont="1" applyBorder="1" applyAlignment="1">
      <alignment vertical="center" wrapText="1"/>
    </xf>
    <xf numFmtId="0" fontId="5" fillId="0" borderId="33" xfId="0" applyFont="1" applyBorder="1" applyAlignment="1">
      <alignment vertical="center" wrapText="1"/>
    </xf>
    <xf numFmtId="0" fontId="20" fillId="0" borderId="0" xfId="0" applyFont="1"/>
    <xf numFmtId="0" fontId="5" fillId="0" borderId="32" xfId="0" applyFont="1" applyBorder="1" applyAlignment="1">
      <alignment vertical="center" wrapText="1"/>
    </xf>
    <xf numFmtId="0" fontId="3" fillId="0" borderId="33" xfId="0" applyFont="1" applyBorder="1" applyAlignment="1">
      <alignment vertical="center"/>
    </xf>
    <xf numFmtId="0" fontId="5" fillId="0" borderId="33" xfId="1" applyFont="1" applyBorder="1" applyAlignment="1" applyProtection="1">
      <alignment vertical="center"/>
    </xf>
    <xf numFmtId="164" fontId="5" fillId="0" borderId="29" xfId="1" applyNumberFormat="1" applyFont="1" applyBorder="1" applyAlignment="1" applyProtection="1">
      <alignment vertical="center"/>
    </xf>
    <xf numFmtId="0" fontId="3" fillId="6" borderId="10" xfId="0" applyFont="1" applyFill="1" applyBorder="1" applyAlignment="1" applyProtection="1">
      <alignment wrapText="1"/>
      <protection locked="0"/>
    </xf>
    <xf numFmtId="0" fontId="5" fillId="6" borderId="2" xfId="0" applyFont="1" applyFill="1" applyBorder="1" applyAlignment="1" applyProtection="1">
      <alignment wrapText="1"/>
      <protection locked="0"/>
    </xf>
    <xf numFmtId="0" fontId="3" fillId="6" borderId="1" xfId="0" applyFont="1" applyFill="1" applyBorder="1" applyProtection="1">
      <protection locked="0"/>
    </xf>
    <xf numFmtId="0" fontId="5" fillId="6" borderId="1" xfId="0" applyFont="1" applyFill="1" applyBorder="1" applyAlignment="1" applyProtection="1">
      <alignment wrapText="1"/>
      <protection locked="0"/>
    </xf>
    <xf numFmtId="0" fontId="0" fillId="0" borderId="9" xfId="0" applyBorder="1" applyAlignment="1">
      <alignment wrapText="1"/>
    </xf>
    <xf numFmtId="0" fontId="3" fillId="6" borderId="3" xfId="0" applyFont="1" applyFill="1" applyBorder="1" applyProtection="1">
      <protection locked="0"/>
    </xf>
    <xf numFmtId="0" fontId="3" fillId="6" borderId="10" xfId="0" applyFont="1" applyFill="1" applyBorder="1" applyProtection="1">
      <protection locked="0"/>
    </xf>
    <xf numFmtId="0" fontId="5" fillId="6" borderId="2" xfId="0" applyFont="1" applyFill="1" applyBorder="1" applyProtection="1">
      <protection locked="0"/>
    </xf>
    <xf numFmtId="14" fontId="3" fillId="6" borderId="3" xfId="0" applyNumberFormat="1" applyFont="1" applyFill="1" applyBorder="1" applyProtection="1">
      <protection locked="0"/>
    </xf>
    <xf numFmtId="14" fontId="3" fillId="6" borderId="10" xfId="0" applyNumberFormat="1" applyFont="1" applyFill="1" applyBorder="1" applyProtection="1">
      <protection locked="0"/>
    </xf>
    <xf numFmtId="0" fontId="13" fillId="0" borderId="0" xfId="0" applyFont="1"/>
    <xf numFmtId="0" fontId="4" fillId="2" borderId="0" xfId="0" applyFont="1" applyFill="1" applyAlignment="1">
      <alignment horizontal="left" vertical="center"/>
    </xf>
    <xf numFmtId="0" fontId="5" fillId="0" borderId="34" xfId="0" applyFont="1" applyBorder="1" applyAlignment="1">
      <alignment vertical="center"/>
    </xf>
    <xf numFmtId="0" fontId="5" fillId="0" borderId="34" xfId="0" applyFont="1" applyBorder="1" applyAlignment="1">
      <alignment vertical="center" wrapText="1"/>
    </xf>
    <xf numFmtId="0" fontId="6" fillId="0" borderId="11" xfId="0" applyFont="1" applyBorder="1" applyAlignment="1">
      <alignment horizontal="left" vertical="center"/>
    </xf>
    <xf numFmtId="0" fontId="6" fillId="0" borderId="4" xfId="0" applyFont="1" applyBorder="1" applyAlignment="1">
      <alignment horizontal="center" wrapText="1"/>
    </xf>
    <xf numFmtId="0" fontId="6" fillId="0" borderId="19" xfId="0" applyFont="1" applyBorder="1" applyAlignment="1">
      <alignment horizontal="center" wrapText="1"/>
    </xf>
    <xf numFmtId="0" fontId="4" fillId="2" borderId="1" xfId="0" applyFont="1" applyFill="1" applyBorder="1" applyAlignment="1">
      <alignment horizontal="center" vertical="center" wrapText="1"/>
    </xf>
    <xf numFmtId="0" fontId="5" fillId="0" borderId="32" xfId="0" applyFont="1" applyBorder="1" applyAlignment="1">
      <alignment horizontal="left" vertical="center" wrapText="1"/>
    </xf>
    <xf numFmtId="0" fontId="3" fillId="0" borderId="2" xfId="0" applyFont="1" applyBorder="1" applyAlignment="1">
      <alignment horizontal="center" wrapText="1"/>
    </xf>
    <xf numFmtId="0" fontId="3" fillId="0" borderId="32" xfId="0" applyFont="1" applyBorder="1" applyAlignment="1">
      <alignment horizontal="left" vertical="center" wrapText="1"/>
    </xf>
    <xf numFmtId="0" fontId="3" fillId="0" borderId="15" xfId="0" applyFont="1" applyBorder="1" applyAlignment="1">
      <alignment horizontal="left" vertical="center" wrapText="1"/>
    </xf>
    <xf numFmtId="0" fontId="3" fillId="6" borderId="2" xfId="0" applyFont="1" applyFill="1" applyBorder="1" applyAlignment="1" applyProtection="1">
      <alignment wrapText="1"/>
      <protection locked="0"/>
    </xf>
    <xf numFmtId="0" fontId="3" fillId="6" borderId="3" xfId="0" applyFont="1" applyFill="1" applyBorder="1" applyAlignment="1" applyProtection="1">
      <alignment wrapText="1"/>
      <protection locked="0"/>
    </xf>
    <xf numFmtId="14" fontId="3" fillId="6" borderId="3" xfId="0" applyNumberFormat="1" applyFont="1" applyFill="1" applyBorder="1" applyAlignment="1" applyProtection="1">
      <alignment wrapText="1"/>
      <protection locked="0"/>
    </xf>
    <xf numFmtId="14" fontId="3" fillId="6" borderId="30" xfId="0" applyNumberFormat="1" applyFont="1" applyFill="1" applyBorder="1" applyAlignment="1" applyProtection="1">
      <alignment wrapText="1"/>
      <protection locked="0"/>
    </xf>
    <xf numFmtId="0" fontId="3" fillId="6" borderId="26" xfId="0" applyFont="1" applyFill="1" applyBorder="1" applyAlignment="1" applyProtection="1">
      <alignment wrapText="1"/>
      <protection locked="0"/>
    </xf>
    <xf numFmtId="0" fontId="5" fillId="6" borderId="36" xfId="0" applyFont="1" applyFill="1" applyBorder="1" applyAlignment="1" applyProtection="1">
      <alignment wrapText="1"/>
      <protection locked="0"/>
    </xf>
    <xf numFmtId="14" fontId="3" fillId="6" borderId="36" xfId="0" applyNumberFormat="1" applyFont="1" applyFill="1" applyBorder="1" applyAlignment="1" applyProtection="1">
      <alignment wrapText="1"/>
      <protection locked="0"/>
    </xf>
    <xf numFmtId="0" fontId="3" fillId="6" borderId="36" xfId="0" applyFont="1" applyFill="1" applyBorder="1" applyAlignment="1" applyProtection="1">
      <alignment wrapText="1"/>
      <protection locked="0"/>
    </xf>
    <xf numFmtId="0" fontId="3" fillId="6" borderId="28" xfId="0" applyFont="1" applyFill="1" applyBorder="1" applyAlignment="1" applyProtection="1">
      <alignment wrapText="1"/>
      <protection locked="0"/>
    </xf>
    <xf numFmtId="0" fontId="4" fillId="2" borderId="8" xfId="0" applyFont="1" applyFill="1" applyBorder="1" applyAlignment="1">
      <alignment horizontal="center" vertical="center" wrapText="1"/>
    </xf>
    <xf numFmtId="0" fontId="22" fillId="0" borderId="0" xfId="0" applyFont="1" applyAlignment="1">
      <alignment vertical="center"/>
    </xf>
    <xf numFmtId="0" fontId="21" fillId="0" borderId="0" xfId="0" applyFont="1"/>
    <xf numFmtId="0" fontId="3" fillId="0" borderId="0" xfId="0" applyFont="1" applyAlignment="1">
      <alignment horizontal="left" vertical="center" wrapText="1" indent="1"/>
    </xf>
    <xf numFmtId="0" fontId="3" fillId="0" borderId="0" xfId="0" applyFont="1" applyAlignment="1">
      <alignment horizontal="left"/>
    </xf>
    <xf numFmtId="0" fontId="23" fillId="0" borderId="0" xfId="0" applyFont="1" applyAlignment="1">
      <alignment horizontal="left" vertical="center" wrapText="1" indent="1"/>
    </xf>
    <xf numFmtId="0" fontId="11" fillId="0" borderId="0" xfId="0" applyFont="1" applyAlignment="1">
      <alignment horizontal="left" wrapText="1"/>
    </xf>
    <xf numFmtId="0" fontId="0" fillId="0" borderId="0" xfId="0" applyAlignment="1">
      <alignment vertical="top"/>
    </xf>
    <xf numFmtId="0" fontId="6" fillId="0" borderId="11" xfId="0" applyFont="1" applyBorder="1" applyAlignment="1">
      <alignment wrapText="1"/>
    </xf>
    <xf numFmtId="0" fontId="6" fillId="5" borderId="8" xfId="0" applyFont="1" applyFill="1" applyBorder="1" applyAlignment="1">
      <alignment wrapText="1"/>
    </xf>
    <xf numFmtId="0" fontId="4" fillId="5" borderId="8" xfId="0" applyFont="1" applyFill="1" applyBorder="1" applyAlignment="1">
      <alignment vertical="center" wrapText="1"/>
    </xf>
    <xf numFmtId="0" fontId="23" fillId="5" borderId="0" xfId="0" applyFont="1" applyFill="1" applyAlignment="1">
      <alignment vertical="center"/>
    </xf>
    <xf numFmtId="0" fontId="23" fillId="0" borderId="0" xfId="0" applyFont="1" applyAlignment="1">
      <alignment vertical="center"/>
    </xf>
    <xf numFmtId="0" fontId="23" fillId="0" borderId="0" xfId="0" applyFont="1"/>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3" fillId="0" borderId="18" xfId="0" applyFont="1" applyBorder="1" applyAlignment="1">
      <alignment horizontal="left" vertical="top" wrapText="1"/>
    </xf>
    <xf numFmtId="0" fontId="3" fillId="5" borderId="8" xfId="0" applyFont="1" applyFill="1" applyBorder="1" applyAlignment="1">
      <alignment wrapText="1"/>
    </xf>
    <xf numFmtId="14" fontId="3" fillId="5" borderId="8" xfId="0" applyNumberFormat="1" applyFont="1" applyFill="1" applyBorder="1" applyAlignment="1">
      <alignment wrapText="1"/>
    </xf>
    <xf numFmtId="0" fontId="5" fillId="5" borderId="8" xfId="0" applyFont="1" applyFill="1" applyBorder="1" applyAlignment="1">
      <alignment wrapText="1"/>
    </xf>
    <xf numFmtId="0" fontId="6" fillId="0" borderId="0" xfId="0" applyFont="1" applyAlignment="1">
      <alignment wrapText="1"/>
    </xf>
    <xf numFmtId="0" fontId="6" fillId="0" borderId="8" xfId="0" applyFont="1" applyBorder="1" applyAlignment="1">
      <alignment vertical="center"/>
    </xf>
    <xf numFmtId="0" fontId="7" fillId="2" borderId="37" xfId="1" applyFont="1" applyFill="1" applyBorder="1" applyAlignment="1" applyProtection="1">
      <alignment vertical="center"/>
    </xf>
    <xf numFmtId="0" fontId="7" fillId="2" borderId="38" xfId="1" applyFont="1" applyFill="1" applyBorder="1" applyAlignment="1" applyProtection="1">
      <alignment vertical="center"/>
    </xf>
    <xf numFmtId="0" fontId="7" fillId="2" borderId="39" xfId="1" applyFont="1" applyFill="1" applyBorder="1" applyAlignment="1" applyProtection="1">
      <alignment vertical="center"/>
    </xf>
    <xf numFmtId="0" fontId="6" fillId="0" borderId="6" xfId="0" applyFont="1" applyBorder="1" applyAlignment="1">
      <alignment horizontal="left" vertical="center"/>
    </xf>
    <xf numFmtId="0" fontId="8" fillId="0" borderId="17" xfId="0" applyFont="1" applyBorder="1" applyAlignment="1">
      <alignment horizontal="center" wrapText="1"/>
    </xf>
    <xf numFmtId="0" fontId="8" fillId="0" borderId="25" xfId="0" applyFont="1" applyBorder="1" applyAlignment="1">
      <alignment horizontal="center" wrapText="1"/>
    </xf>
    <xf numFmtId="0" fontId="8" fillId="0" borderId="7" xfId="0" applyFont="1" applyBorder="1" applyAlignment="1">
      <alignment horizontal="center" wrapText="1"/>
    </xf>
    <xf numFmtId="14" fontId="5" fillId="6" borderId="2" xfId="0" applyNumberFormat="1" applyFont="1" applyFill="1" applyBorder="1" applyProtection="1">
      <protection locked="0"/>
    </xf>
    <xf numFmtId="0" fontId="3" fillId="0" borderId="0" xfId="0" applyFont="1" applyAlignment="1">
      <alignment wrapText="1"/>
    </xf>
    <xf numFmtId="0" fontId="5" fillId="0" borderId="26" xfId="0" applyFont="1" applyBorder="1" applyAlignment="1">
      <alignment horizontal="left" wrapText="1"/>
    </xf>
    <xf numFmtId="0" fontId="5" fillId="0" borderId="9" xfId="0" applyFont="1" applyBorder="1" applyAlignment="1">
      <alignment horizontal="left" wrapText="1"/>
    </xf>
    <xf numFmtId="0" fontId="5" fillId="0" borderId="27" xfId="0" applyFont="1" applyBorder="1" applyAlignment="1">
      <alignment horizontal="left"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3" fillId="0" borderId="19" xfId="0" applyFont="1" applyBorder="1" applyAlignment="1">
      <alignment horizontal="left" vertical="top" wrapText="1"/>
    </xf>
    <xf numFmtId="0" fontId="5"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9" xfId="0" applyFont="1" applyBorder="1" applyAlignment="1">
      <alignment horizontal="left" vertical="center" wrapText="1"/>
    </xf>
    <xf numFmtId="0" fontId="7" fillId="2" borderId="11" xfId="1" applyFont="1" applyFill="1" applyBorder="1" applyAlignment="1" applyProtection="1">
      <alignment horizontal="left" vertical="center"/>
    </xf>
    <xf numFmtId="0" fontId="7" fillId="2" borderId="4" xfId="1" applyFont="1" applyFill="1" applyBorder="1" applyAlignment="1" applyProtection="1">
      <alignment horizontal="left" vertical="center"/>
    </xf>
    <xf numFmtId="0" fontId="7" fillId="2" borderId="19" xfId="1" applyFont="1" applyFill="1" applyBorder="1" applyAlignment="1" applyProtection="1">
      <alignment horizontal="left" vertical="center"/>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24" fillId="0" borderId="26" xfId="3" applyBorder="1" applyAlignment="1" applyProtection="1">
      <alignment horizontal="left" vertical="top" wrapText="1"/>
    </xf>
    <xf numFmtId="0" fontId="24" fillId="0" borderId="9" xfId="3" applyBorder="1" applyAlignment="1" applyProtection="1">
      <alignment horizontal="left" vertical="top" wrapText="1"/>
    </xf>
    <xf numFmtId="0" fontId="24" fillId="0" borderId="27" xfId="3" applyBorder="1" applyAlignment="1" applyProtection="1">
      <alignment horizontal="left" vertical="top" wrapText="1"/>
    </xf>
    <xf numFmtId="0" fontId="17" fillId="0" borderId="13" xfId="0" applyFont="1" applyBorder="1" applyAlignment="1">
      <alignment horizontal="left" vertical="center" wrapText="1"/>
    </xf>
    <xf numFmtId="0" fontId="17" fillId="0" borderId="31" xfId="0" applyFont="1" applyBorder="1" applyAlignment="1">
      <alignment horizontal="left" vertical="center" wrapText="1"/>
    </xf>
    <xf numFmtId="0" fontId="3" fillId="0" borderId="24" xfId="0" applyFont="1" applyBorder="1" applyAlignment="1">
      <alignment horizontal="left" vertical="center" wrapText="1"/>
    </xf>
    <xf numFmtId="0" fontId="3" fillId="0" borderId="0" xfId="0" applyFont="1" applyAlignment="1">
      <alignment horizontal="left" vertical="center" wrapText="1"/>
    </xf>
    <xf numFmtId="0" fontId="13" fillId="0" borderId="0" xfId="0" applyFont="1"/>
    <xf numFmtId="0" fontId="4" fillId="2" borderId="20" xfId="0" applyFont="1" applyFill="1" applyBorder="1" applyAlignment="1">
      <alignment vertical="center" wrapText="1"/>
    </xf>
    <xf numFmtId="0" fontId="4" fillId="2" borderId="13" xfId="0" applyFont="1" applyFill="1" applyBorder="1" applyAlignment="1">
      <alignment vertical="center" wrapText="1"/>
    </xf>
    <xf numFmtId="0" fontId="5" fillId="0" borderId="0" xfId="0" applyFont="1" applyAlignment="1">
      <alignment wrapText="1"/>
    </xf>
    <xf numFmtId="0" fontId="13" fillId="0" borderId="0" xfId="0" applyFont="1" applyAlignment="1">
      <alignment wrapText="1"/>
    </xf>
    <xf numFmtId="0" fontId="4" fillId="2" borderId="21" xfId="0" applyFont="1" applyFill="1" applyBorder="1" applyAlignment="1">
      <alignment vertical="center" wrapText="1"/>
    </xf>
    <xf numFmtId="0" fontId="4" fillId="2" borderId="14" xfId="0" applyFont="1" applyFill="1" applyBorder="1" applyAlignment="1">
      <alignment vertical="center" wrapText="1"/>
    </xf>
  </cellXfs>
  <cellStyles count="4">
    <cellStyle name="Heading 2 2" xfId="1"/>
    <cellStyle name="Hyperlink" xfId="3" builtinId="8"/>
    <cellStyle name="Normal" xfId="0" builtinId="0"/>
    <cellStyle name="Normal 4" xfId="2"/>
  </cellStyles>
  <dxfs count="5">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Arial"/>
        <scheme val="none"/>
      </font>
      <protection locked="1" hidden="0"/>
    </dxf>
    <dxf>
      <font>
        <b val="0"/>
        <i val="0"/>
        <strike val="0"/>
        <condense val="0"/>
        <extend val="0"/>
        <outline val="0"/>
        <shadow val="0"/>
        <u val="none"/>
        <vertAlign val="baseline"/>
        <sz val="11"/>
        <color theme="1"/>
        <name val="Arial"/>
        <scheme val="none"/>
      </font>
      <alignment horizontal="left" vertical="center" textRotation="0" wrapText="1" indent="1" justifyLastLine="0" shrinkToFit="0" readingOrder="0"/>
      <protection locked="1" hidden="0"/>
    </dxf>
    <dxf>
      <border outline="0">
        <left style="medium">
          <color indexed="64"/>
        </left>
        <right style="medium">
          <color indexed="64"/>
        </right>
        <bottom style="medium">
          <color indexed="64"/>
        </bottom>
      </border>
    </dxf>
    <dxf>
      <alignment vertical="bottom" textRotation="0" indent="0" justifyLastLine="0" shrinkToFit="0" readingOrder="0"/>
    </dxf>
  </dxfs>
  <tableStyles count="1" defaultTableStyle="TableStyleMedium2" defaultPivotStyle="PivotStyleLight16">
    <tableStyle name="Table Style 1" pivot="0" count="0"/>
  </tableStyles>
  <colors>
    <mruColors>
      <color rgb="FF7FA29A"/>
      <color rgb="FF046B5C"/>
      <color rgb="FFF2F2F2"/>
      <color rgb="FFE8DFCA"/>
      <color rgb="FFF2F1E8"/>
      <color rgb="FFE0D4B5"/>
      <color rgb="FF16D4B5"/>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ables/table1.xml><?xml version="1.0" encoding="utf-8"?>
<table xmlns="http://schemas.openxmlformats.org/spreadsheetml/2006/main" id="1" name="Table1" displayName="Table1" ref="A12:C14" totalsRowShown="0" headerRowDxfId="4" tableBorderDxfId="3">
  <autoFilter ref="A12:C14"/>
  <tableColumns count="3">
    <tableColumn id="1" name="Tab topic:" dataDxfId="2"/>
    <tableColumn id="2" name="Tab name:" dataDxfId="1"/>
    <tableColumn id="3" name="Number of tabs available:" dataDxfId="0"/>
  </tableColumns>
  <tableStyleInfo name="Table Style 1" showFirstColumn="0" showLastColumn="0" showRowStripes="1" showColumnStripes="0"/>
  <extLst>
    <ext xmlns:x14="http://schemas.microsoft.com/office/spreadsheetml/2009/9/main" uri="{504A1905-F514-4f6f-8877-14C23A59335A}">
      <x14:table altText="Organizat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mcgdmcoactions@cms.hhs.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2"/>
  <sheetViews>
    <sheetView showGridLines="0" topLeftCell="A13" zoomScale="90" zoomScaleNormal="90" workbookViewId="0">
      <selection activeCell="C14" sqref="C14"/>
    </sheetView>
  </sheetViews>
  <sheetFormatPr defaultColWidth="8.85546875" defaultRowHeight="15" x14ac:dyDescent="0.25"/>
  <cols>
    <col min="1" max="1" width="77.140625" customWidth="1"/>
    <col min="2" max="2" width="24.5703125" customWidth="1"/>
    <col min="3" max="3" width="56" customWidth="1"/>
  </cols>
  <sheetData>
    <row r="1" spans="1:3" ht="24" thickBot="1" x14ac:dyDescent="0.3">
      <c r="A1" s="118" t="s">
        <v>4</v>
      </c>
      <c r="B1" s="119"/>
      <c r="C1" s="120"/>
    </row>
    <row r="2" spans="1:3" ht="195.95" customHeight="1" x14ac:dyDescent="0.25">
      <c r="A2" s="139" t="s">
        <v>436</v>
      </c>
      <c r="B2" s="140"/>
      <c r="C2" s="141"/>
    </row>
    <row r="3" spans="1:3" s="111" customFormat="1" ht="87.95" customHeight="1" x14ac:dyDescent="0.25">
      <c r="A3" s="148" t="s">
        <v>432</v>
      </c>
      <c r="B3" s="149"/>
      <c r="C3" s="150"/>
    </row>
    <row r="4" spans="1:3" ht="45" customHeight="1" x14ac:dyDescent="0.25">
      <c r="A4" s="151" t="s">
        <v>396</v>
      </c>
      <c r="B4" s="152"/>
      <c r="C4" s="153"/>
    </row>
    <row r="5" spans="1:3" ht="43.35" customHeight="1" x14ac:dyDescent="0.25">
      <c r="A5" s="148" t="s">
        <v>422</v>
      </c>
      <c r="B5" s="149"/>
      <c r="C5" s="150"/>
    </row>
    <row r="6" spans="1:3" ht="30.6" customHeight="1" x14ac:dyDescent="0.25">
      <c r="A6" s="148" t="s">
        <v>423</v>
      </c>
      <c r="B6" s="149"/>
      <c r="C6" s="150"/>
    </row>
    <row r="7" spans="1:3" ht="39.75" customHeight="1" x14ac:dyDescent="0.25">
      <c r="A7" s="148" t="s">
        <v>450</v>
      </c>
      <c r="B7" s="149"/>
      <c r="C7" s="150"/>
    </row>
    <row r="8" spans="1:3" ht="21.6" customHeight="1" thickBot="1" x14ac:dyDescent="0.3">
      <c r="A8" s="154" t="s">
        <v>451</v>
      </c>
      <c r="B8" s="155"/>
      <c r="C8" s="156"/>
    </row>
    <row r="9" spans="1:3" ht="17.25" customHeight="1" thickBot="1" x14ac:dyDescent="0.3">
      <c r="A9" s="105" t="s">
        <v>442</v>
      </c>
    </row>
    <row r="10" spans="1:3" ht="22.5" customHeight="1" thickBot="1" x14ac:dyDescent="0.3">
      <c r="A10" s="118" t="s">
        <v>59</v>
      </c>
      <c r="B10" s="119"/>
      <c r="C10" s="120"/>
    </row>
    <row r="11" spans="1:3" ht="62.25" customHeight="1" x14ac:dyDescent="0.25">
      <c r="A11" s="142" t="s">
        <v>433</v>
      </c>
      <c r="B11" s="143"/>
      <c r="C11" s="144"/>
    </row>
    <row r="12" spans="1:3" ht="25.7" customHeight="1" x14ac:dyDescent="0.25">
      <c r="A12" s="110" t="s">
        <v>246</v>
      </c>
      <c r="B12" s="60" t="s">
        <v>250</v>
      </c>
      <c r="C12" s="60" t="s">
        <v>249</v>
      </c>
    </row>
    <row r="13" spans="1:3" x14ac:dyDescent="0.25">
      <c r="A13" s="107" t="s">
        <v>294</v>
      </c>
      <c r="B13" s="5" t="s">
        <v>247</v>
      </c>
      <c r="C13" s="108">
        <v>1</v>
      </c>
    </row>
    <row r="14" spans="1:3" ht="14.45" customHeight="1" x14ac:dyDescent="0.25">
      <c r="A14" s="107" t="s">
        <v>295</v>
      </c>
      <c r="B14" s="5" t="s">
        <v>248</v>
      </c>
      <c r="C14" s="108">
        <v>15</v>
      </c>
    </row>
    <row r="15" spans="1:3" ht="0.6" customHeight="1" x14ac:dyDescent="0.25">
      <c r="A15" s="109" t="s">
        <v>444</v>
      </c>
      <c r="B15" s="5"/>
      <c r="C15" s="108"/>
    </row>
    <row r="16" spans="1:3" ht="14.45" customHeight="1" thickBot="1" x14ac:dyDescent="0.3">
      <c r="A16" s="106" t="s">
        <v>442</v>
      </c>
    </row>
    <row r="17" spans="1:3" ht="24" thickBot="1" x14ac:dyDescent="0.3">
      <c r="A17" s="145" t="s">
        <v>70</v>
      </c>
      <c r="B17" s="146"/>
      <c r="C17" s="147"/>
    </row>
    <row r="18" spans="1:3" ht="45" customHeight="1" x14ac:dyDescent="0.25">
      <c r="A18" s="139" t="s">
        <v>434</v>
      </c>
      <c r="B18" s="140"/>
      <c r="C18" s="141"/>
    </row>
    <row r="19" spans="1:3" ht="36.6" customHeight="1" thickBot="1" x14ac:dyDescent="0.3">
      <c r="A19" s="136" t="s">
        <v>435</v>
      </c>
      <c r="B19" s="137"/>
      <c r="C19" s="138"/>
    </row>
    <row r="20" spans="1:3" x14ac:dyDescent="0.25">
      <c r="A20" s="106"/>
    </row>
    <row r="21" spans="1:3" ht="75.599999999999994" customHeight="1" x14ac:dyDescent="0.25">
      <c r="A21" s="135" t="s">
        <v>449</v>
      </c>
      <c r="B21" s="135"/>
      <c r="C21" s="135"/>
    </row>
    <row r="22" spans="1:3" x14ac:dyDescent="0.25">
      <c r="A22" s="106" t="s">
        <v>443</v>
      </c>
    </row>
  </sheetData>
  <sheetProtection algorithmName="SHA-512" hashValue="F8LEwTzxxm2d7DJyV3i5Q0st/LsZWCif0Z2ZZ89pvBoD+oCt/OKXteJKlehJ4/4gvSMvvjoHwAThHp6GKSQxHg==" saltValue="IksS00+PUfI8deZ+etYD7A==" spinCount="100000" sheet="1" objects="1" scenarios="1"/>
  <mergeCells count="12">
    <mergeCell ref="A21:C21"/>
    <mergeCell ref="A19:C19"/>
    <mergeCell ref="A2:C2"/>
    <mergeCell ref="A11:C11"/>
    <mergeCell ref="A17:C17"/>
    <mergeCell ref="A18:C18"/>
    <mergeCell ref="A3:C3"/>
    <mergeCell ref="A4:C4"/>
    <mergeCell ref="A7:C7"/>
    <mergeCell ref="A5:C5"/>
    <mergeCell ref="A6:C6"/>
    <mergeCell ref="A8:C8"/>
  </mergeCells>
  <hyperlinks>
    <hyperlink ref="A8" r:id="rId1"/>
  </hyperlinks>
  <pageMargins left="0.7" right="0.7" top="0.75" bottom="0.75" header="0.3" footer="0.3"/>
  <pageSetup orientation="portrait" r:id="rId2"/>
  <headerFooter>
    <oddHeader>&amp;CDRAFT FOR STATE FEEDBACK ONLY</oddHeader>
    <oddFooter>&amp;RSeptember 9, 2020</oddFooter>
  </headerFooter>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9"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IF('I_State&amp;Prog_Info'!L15="","[Program 8]",'I_State&amp;Prog_Info'!L15)</f>
        <v>[Program 8]</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IF('I_State&amp;Prog_Info'!L17="","(Placeholder for plan type)",'I_State&amp;Prog_Info'!L17)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IF('I_State&amp;Prog_Info'!L59="","(Placeholder for providers)",'I_State&amp;Prog_Info'!L59)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IF('I_State&amp;Prog_Info'!L39="","(Placeholder for separate analysis and results document)",'I_State&amp;Prog_Info'!L39)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IF('I_State&amp;Prog_Info'!L40="","(Placeholder for separate analysis and results document)",'I_State&amp;Prog_Info'!L40)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IF('I_State&amp;Prog_Info'!L41="","(Placeholder for separate analysis and results document)",'I_State&amp;Prog_Info'!L41)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biRVThJhFHakeJpIO4I+C4WlRyAo3VEJt3iq4V8XtFef+nMZVAEfpa2lTUOoCX4rn4JDcNVCRAphBfE74AIqFQ==" saltValue="wDPuVTh6I7gMgyK/FDMu1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14:formula1>
            <xm:f>'Set Values'!$H$3:$H$12</xm:f>
          </x14:formula1>
          <xm:sqref>E18:CZ18</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showErrorMessage="1">
          <x14:formula1>
            <xm:f>'Set Values'!$L$3:$L$5</xm:f>
          </x14:formula1>
          <xm:sqref>E24:L24</xm:sqref>
        </x14:dataValidation>
        <x14:dataValidation type="list" allowBlank="1" showInputMessage="1" showErrorMessage="1">
          <x14:formula1>
            <xm:f>'Set Values'!$M$3:$M$4</xm:f>
          </x14:formula1>
          <xm:sqref>E31:AR31 E38:AR38</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x14:formula1>
            <xm:f>'Set Values'!$I$3:$I$7</xm:f>
          </x14:formula1>
          <xm:sqref>E19:CZ19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3"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IF('I_State&amp;Prog_Info'!M15="","[Program 9]",'I_State&amp;Prog_Info'!M15)</f>
        <v>[Program 9]</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IF('I_State&amp;Prog_Info'!M17="","(Placeholder for plan type)",'I_State&amp;Prog_Info'!M17)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IF('I_State&amp;Prog_Info'!M59="","(Placeholder for providers)",'I_State&amp;Prog_Info'!M59)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IF('I_State&amp;Prog_Info'!M39="","(Placeholder for separate analysis and results document)",'I_State&amp;Prog_Info'!M39)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IF('I_State&amp;Prog_Info'!M40="","(Placeholder for separate analysis and results document)",'I_State&amp;Prog_Info'!M40)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IF('I_State&amp;Prog_Info'!M41="","(Placeholder for separate analysis and results document)",'I_State&amp;Prog_Info'!M41)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daGXQqEV0oyrxfhl7Y/ohz5YAp8iF0v0nA14lnkJJnwnqTcIzX07/g6QSS1jQjdUe11eMYJ4blvKELO64t4ZXw==" saltValue="L81yZ6xHcnGDvDzluHbu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14:formula1>
            <xm:f>'Set Values'!$I$3:$I$7</xm:f>
          </x14:formula1>
          <xm:sqref>E19:CZ19</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showErrorMessage="1">
          <x14:formula1>
            <xm:f>'Set Values'!$M$3:$M$4</xm:f>
          </x14:formula1>
          <xm:sqref>E31:AR31 E38:AR38</xm:sqref>
        </x14:dataValidation>
        <x14:dataValidation type="list" allowBlank="1" showInputMessage="1" showErrorMessage="1">
          <x14:formula1>
            <xm:f>'Set Values'!$L$3:$L$5</xm:f>
          </x14:formula1>
          <xm:sqref>E24:L24</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Values'!$H$3:$H$12</xm:f>
          </x14:formula1>
          <xm:sqref>E18:CZ18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0"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IF('I_State&amp;Prog_Info'!N15="","[Program 10]",'I_State&amp;Prog_Info'!N15)</f>
        <v>[Program 10]</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IF('I_State&amp;Prog_Info'!N17="","(Placeholder for plan type)",'I_State&amp;Prog_Info'!N17)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IF('I_State&amp;Prog_Info'!N59="","(Placeholder for providers)",'I_State&amp;Prog_Info'!N59)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IF('I_State&amp;Prog_Info'!N39="","(Placeholder for separate analysis and results document)",'I_State&amp;Prog_Info'!N39)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IF('I_State&amp;Prog_Info'!N40="","(Placeholder for separate analysis and results document)",'I_State&amp;Prog_Info'!N40)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IF('I_State&amp;Prog_Info'!N41="","(Placeholder for separate analysis and results document)",'I_State&amp;Prog_Info'!N41)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VajhkPqf+WWtla/n5t9c08fqXuV6iii19uQjT57FOsbUGceN1fXyLRxOrTFEbzEv8qfYldDIPqTJNjHCsXfCBw==" saltValue="1+OP/JvLkk5ruv8ojBoqC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14:formula1>
            <xm:f>'Set Values'!$H$3:$H$12</xm:f>
          </x14:formula1>
          <xm:sqref>E18:CZ18</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showErrorMessage="1">
          <x14:formula1>
            <xm:f>'Set Values'!$L$3:$L$5</xm:f>
          </x14:formula1>
          <xm:sqref>E24:L24</xm:sqref>
        </x14:dataValidation>
        <x14:dataValidation type="list" allowBlank="1" showInputMessage="1" showErrorMessage="1">
          <x14:formula1>
            <xm:f>'Set Values'!$M$3:$M$4</xm:f>
          </x14:formula1>
          <xm:sqref>E31:AR31 E38:AR38</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x14:formula1>
            <xm:f>'Set Values'!$I$3:$I$7</xm:f>
          </x14:formula1>
          <xm:sqref>E19:CZ19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9"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IF('I_State&amp;Prog_Info'!O15="","[Program 11]",'I_State&amp;Prog_Info'!O15)</f>
        <v>[Program 11]</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IF('I_State&amp;Prog_Info'!O17="","(Placeholder for plan type)",'I_State&amp;Prog_Info'!O17)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IF('I_State&amp;Prog_Info'!O59="","(Placeholder for providers)",'I_State&amp;Prog_Info'!O59)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IF('I_State&amp;Prog_Info'!O39="","(Placeholder for separate analysis and results document)",'I_State&amp;Prog_Info'!O39)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IF('I_State&amp;Prog_Info'!O40="","(Placeholder for separate analysis and results document)",'I_State&amp;Prog_Info'!O40)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IF('I_State&amp;Prog_Info'!O41="","(Placeholder for separate analysis and results document)",'I_State&amp;Prog_Info'!O41)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AA2AKo/bnUF8kYCDCLs/4yEpXyRnpw8CKoviWMuiYuEe0SgYHqUpXmhBs6fn1+xBWypkgE7mpKLPkE9bLvLlow==" saltValue="POAWy9tW1+6fiKfhho3CD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14:formula1>
            <xm:f>'Set Values'!$I$3:$I$7</xm:f>
          </x14:formula1>
          <xm:sqref>E19:CZ19</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showErrorMessage="1">
          <x14:formula1>
            <xm:f>'Set Values'!$M$3:$M$4</xm:f>
          </x14:formula1>
          <xm:sqref>E31:AR31 E38:AR38</xm:sqref>
        </x14:dataValidation>
        <x14:dataValidation type="list" allowBlank="1" showInputMessage="1" showErrorMessage="1">
          <x14:formula1>
            <xm:f>'Set Values'!$L$3:$L$5</xm:f>
          </x14:formula1>
          <xm:sqref>E24:L24</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Values'!$H$3:$H$12</xm:f>
          </x14:formula1>
          <xm:sqref>E18:CZ18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6"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IF('I_State&amp;Prog_Info'!P15="","[Program 12]",'I_State&amp;Prog_Info'!P15)</f>
        <v>[Program 12]</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IF('I_State&amp;Prog_Info'!P17="","(Placeholder for plan type)",'I_State&amp;Prog_Info'!P17)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IF('I_State&amp;Prog_Info'!P59="","(Placeholder for providers)",'I_State&amp;Prog_Info'!P59)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IF('I_State&amp;Prog_Info'!P39="","(Placeholder for separate analysis and results document)",'I_State&amp;Prog_Info'!P39)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IF('I_State&amp;Prog_Info'!P40="","(Placeholder for separate analysis and results document)",'I_State&amp;Prog_Info'!P40)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IF('I_State&amp;Prog_Info'!P41="","(Placeholder for separate analysis and results document)",'I_State&amp;Prog_Info'!P41)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uq+A72ntYWA7BCTYX4D+CWabCxiiF09f7M4Sx5SrU8AzrQ4WggfegzJt/qrVKbT44niuv2VRuA+VuUccCZeIFQ==" saltValue="77iSFqaQzytiqAOGklve4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14:formula1>
            <xm:f>'Set Values'!$H$3:$H$12</xm:f>
          </x14:formula1>
          <xm:sqref>E18:CZ18</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showErrorMessage="1">
          <x14:formula1>
            <xm:f>'Set Values'!$L$3:$L$5</xm:f>
          </x14:formula1>
          <xm:sqref>E24:L24</xm:sqref>
        </x14:dataValidation>
        <x14:dataValidation type="list" allowBlank="1" showInputMessage="1" showErrorMessage="1">
          <x14:formula1>
            <xm:f>'Set Values'!$M$3:$M$4</xm:f>
          </x14:formula1>
          <xm:sqref>E31:AR31 E38:AR38</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x14:formula1>
            <xm:f>'Set Values'!$I$3:$I$7</xm:f>
          </x14:formula1>
          <xm:sqref>E19:CZ19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3"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IF('I_State&amp;Prog_Info'!Q15="","[Program 13]",'I_State&amp;Prog_Info'!Q15)</f>
        <v>[Program 13]</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IF('I_State&amp;Prog_Info'!Q17="","(Placeholder for plan type)",'I_State&amp;Prog_Info'!Q17)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IF('I_State&amp;Prog_Info'!Q59="","(Placeholder for providers)",'I_State&amp;Prog_Info'!Q59)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IF('I_State&amp;Prog_Info'!Q39="","(Placeholder for separate analysis and results document)",'I_State&amp;Prog_Info'!Q39)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IF('I_State&amp;Prog_Info'!Q40="","(Placeholder for separate analysis and results document)",'I_State&amp;Prog_Info'!Q40)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IF('I_State&amp;Prog_Info'!Q41="","(Placeholder for separate analysis and results document)",'I_State&amp;Prog_Info'!Q41)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yg6fuPX3k7NwxR/ITO3StvFW05bo25kideogmtcrNbXYSRhUQqeB5U+/7IPMQCke6taDyNqDGUZk/7LWxHw1nA==" saltValue="2cESYK3RmeX4PRMyDCK7Z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14:formula1>
            <xm:f>'Set Values'!$I$3:$I$7</xm:f>
          </x14:formula1>
          <xm:sqref>E19:CZ19</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showErrorMessage="1">
          <x14:formula1>
            <xm:f>'Set Values'!$M$3:$M$4</xm:f>
          </x14:formula1>
          <xm:sqref>E31:AR31 E38:AR38</xm:sqref>
        </x14:dataValidation>
        <x14:dataValidation type="list" allowBlank="1" showInputMessage="1" showErrorMessage="1">
          <x14:formula1>
            <xm:f>'Set Values'!$L$3:$L$5</xm:f>
          </x14:formula1>
          <xm:sqref>E24:L24</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Values'!$H$3:$H$12</xm:f>
          </x14:formula1>
          <xm:sqref>E18:CZ18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6"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IF('I_State&amp;Prog_Info'!R15="","[Program 14]",'I_State&amp;Prog_Info'!R15)</f>
        <v>[Program 14]</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IF('I_State&amp;Prog_Info'!R17="","(Placeholder for plan type)",'I_State&amp;Prog_Info'!R17)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IF('I_State&amp;Prog_Info'!R59="","(Placeholder for providers)",'I_State&amp;Prog_Info'!R59)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IF('I_State&amp;Prog_Info'!R39="","(Placeholder for separate analysis and results document)",'I_State&amp;Prog_Info'!R39)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IF('I_State&amp;Prog_Info'!R40="","(Placeholder for separate analysis and results document)",'I_State&amp;Prog_Info'!R40)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IF('I_State&amp;Prog_Info'!R41="","(Placeholder for separate analysis and results document)",'I_State&amp;Prog_Info'!R41)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woRvq6Whzm4ZvhA1QGe0FY0hx+3Jha7tkXOaVw/OhOD3SUl5xbtiKFsto3HFCrQ898oN4KsLvFJTMFYKDzBijQ==" saltValue="eBvXt+xUsYQ4hBpx15hLU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14:formula1>
            <xm:f>'Set Values'!$H$3:$H$12</xm:f>
          </x14:formula1>
          <xm:sqref>E18:CZ18</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showErrorMessage="1">
          <x14:formula1>
            <xm:f>'Set Values'!$L$3:$L$5</xm:f>
          </x14:formula1>
          <xm:sqref>E24:L24</xm:sqref>
        </x14:dataValidation>
        <x14:dataValidation type="list" allowBlank="1" showInputMessage="1" showErrorMessage="1">
          <x14:formula1>
            <xm:f>'Set Values'!$M$3:$M$4</xm:f>
          </x14:formula1>
          <xm:sqref>E31:AR31 E38:AR38</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x14:formula1>
            <xm:f>'Set Values'!$I$3:$I$7</xm:f>
          </x14:formula1>
          <xm:sqref>E19:CZ19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3"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IF('I_State&amp;Prog_Info'!S15="","[Program 15]",'I_State&amp;Prog_Info'!S15)</f>
        <v>[Program 15]</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IF('I_State&amp;Prog_Info'!S17="","(Placeholder for plan type)",'I_State&amp;Prog_Info'!S17)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IF('I_State&amp;Prog_Info'!S59="","(Placeholder for providers)",'I_State&amp;Prog_Info'!S59)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IF('I_State&amp;Prog_Info'!S39="","(Placeholder for separate analysis and results document)",'I_State&amp;Prog_Info'!S39)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IF('I_State&amp;Prog_Info'!S40="","(Placeholder for separate analysis and results document)",'I_State&amp;Prog_Info'!S40)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IF('I_State&amp;Prog_Info'!S41="","(Placeholder for separate analysis and results document)",'I_State&amp;Prog_Info'!S41)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1woHv7Vhb4ldyZq932DmFTXH4159LPQ0YHMSooaOTlLQ2icE4J8TvwAhQi8DHNEHeyDhGDFCW05AE0VkFeWIkQ==" saltValue="uxqu/d130pAi6DBx4MwAdw=="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14:formula1>
            <xm:f>'Set Values'!$I$3:$I$7</xm:f>
          </x14:formula1>
          <xm:sqref>E19:CZ19</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showErrorMessage="1">
          <x14:formula1>
            <xm:f>'Set Values'!$M$3:$M$4</xm:f>
          </x14:formula1>
          <xm:sqref>E31:AR31 E38:AR38</xm:sqref>
        </x14:dataValidation>
        <x14:dataValidation type="list" allowBlank="1" showInputMessage="1" showErrorMessage="1">
          <x14:formula1>
            <xm:f>'Set Values'!$L$3:$L$5</xm:f>
          </x14:formula1>
          <xm:sqref>E24:L24</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Values'!$H$3:$H$12</xm:f>
          </x14:formula1>
          <xm:sqref>E18:CZ18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53"/>
  <sheetViews>
    <sheetView zoomScale="80" zoomScaleNormal="80" workbookViewId="0">
      <selection activeCell="E2" sqref="E2"/>
    </sheetView>
  </sheetViews>
  <sheetFormatPr defaultColWidth="9.42578125" defaultRowHeight="14.25" x14ac:dyDescent="0.2"/>
  <cols>
    <col min="1" max="1" width="9.42578125" style="26"/>
    <col min="2" max="2" width="19.42578125" style="26" customWidth="1"/>
    <col min="3" max="3" width="9.42578125" style="26"/>
    <col min="4" max="5" width="21.42578125" style="26" customWidth="1"/>
    <col min="6" max="6" width="21.42578125" style="8" customWidth="1"/>
    <col min="7" max="7" width="19" style="8" customWidth="1"/>
    <col min="8" max="8" width="19.5703125" style="8" customWidth="1"/>
    <col min="9" max="9" width="18.42578125" style="8" customWidth="1"/>
    <col min="10" max="10" width="19.5703125" style="25" customWidth="1"/>
    <col min="11" max="12" width="18.42578125" style="8" customWidth="1"/>
    <col min="13" max="13" width="30.140625" style="8" customWidth="1"/>
    <col min="14" max="14" width="12.42578125" style="8" customWidth="1"/>
    <col min="15" max="22" width="12.42578125" style="10" customWidth="1"/>
    <col min="23" max="16384" width="9.42578125" style="5"/>
  </cols>
  <sheetData>
    <row r="1" spans="1:22" ht="15.75" thickBot="1" x14ac:dyDescent="0.3">
      <c r="A1" s="59" t="s">
        <v>218</v>
      </c>
      <c r="B1" s="60"/>
      <c r="C1" s="5"/>
      <c r="D1" s="5"/>
      <c r="E1" s="5"/>
      <c r="F1" s="10"/>
      <c r="G1" s="27"/>
      <c r="H1" s="27"/>
      <c r="I1" s="27"/>
      <c r="J1" s="24"/>
      <c r="K1" s="27"/>
      <c r="L1" s="27"/>
      <c r="M1" s="27"/>
      <c r="N1" s="10"/>
    </row>
    <row r="2" spans="1:22" s="12" customFormat="1" ht="29.25" thickBot="1" x14ac:dyDescent="0.3">
      <c r="A2" s="13" t="s">
        <v>230</v>
      </c>
      <c r="B2" s="13" t="s">
        <v>307</v>
      </c>
      <c r="C2" s="13" t="s">
        <v>291</v>
      </c>
      <c r="D2" s="13" t="s">
        <v>271</v>
      </c>
      <c r="E2" s="13" t="s">
        <v>272</v>
      </c>
      <c r="F2" s="13" t="s">
        <v>93</v>
      </c>
      <c r="G2" s="14" t="s">
        <v>90</v>
      </c>
      <c r="H2" s="14" t="s">
        <v>91</v>
      </c>
      <c r="I2" s="14" t="s">
        <v>92</v>
      </c>
      <c r="J2" s="14" t="s">
        <v>235</v>
      </c>
      <c r="K2" s="14" t="s">
        <v>219</v>
      </c>
      <c r="L2" s="14" t="s">
        <v>65</v>
      </c>
      <c r="M2" s="14" t="s">
        <v>245</v>
      </c>
      <c r="N2" s="14" t="s">
        <v>437</v>
      </c>
      <c r="O2" s="11"/>
      <c r="P2" s="11"/>
      <c r="Q2" s="11"/>
      <c r="R2" s="11"/>
      <c r="S2" s="11"/>
      <c r="T2" s="11"/>
      <c r="U2" s="11"/>
      <c r="V2" s="11"/>
    </row>
    <row r="3" spans="1:22" ht="71.25" x14ac:dyDescent="0.2">
      <c r="A3" s="18" t="s">
        <v>9</v>
      </c>
      <c r="B3" s="42" t="s">
        <v>308</v>
      </c>
      <c r="C3" s="20" t="s">
        <v>292</v>
      </c>
      <c r="D3" s="42" t="s">
        <v>418</v>
      </c>
      <c r="E3" s="42" t="s">
        <v>278</v>
      </c>
      <c r="F3" s="8" t="s">
        <v>197</v>
      </c>
      <c r="G3" s="8" t="s">
        <v>79</v>
      </c>
      <c r="H3" s="8" t="s">
        <v>326</v>
      </c>
      <c r="I3" s="8" t="s">
        <v>199</v>
      </c>
      <c r="J3" s="48" t="s">
        <v>66</v>
      </c>
      <c r="K3" s="8" t="s">
        <v>204</v>
      </c>
      <c r="L3" s="8" t="s">
        <v>310</v>
      </c>
      <c r="M3" s="8" t="s">
        <v>359</v>
      </c>
      <c r="N3" s="8" t="s">
        <v>438</v>
      </c>
    </row>
    <row r="4" spans="1:22" ht="71.25" customHeight="1" x14ac:dyDescent="0.2">
      <c r="A4" s="19" t="s">
        <v>10</v>
      </c>
      <c r="B4" s="42" t="s">
        <v>312</v>
      </c>
      <c r="C4" s="20" t="s">
        <v>293</v>
      </c>
      <c r="D4" s="42" t="s">
        <v>419</v>
      </c>
      <c r="E4" s="42" t="s">
        <v>279</v>
      </c>
      <c r="F4" s="8" t="s">
        <v>200</v>
      </c>
      <c r="G4" s="8" t="s">
        <v>80</v>
      </c>
      <c r="H4" s="8" t="s">
        <v>198</v>
      </c>
      <c r="I4" s="8" t="s">
        <v>202</v>
      </c>
      <c r="J4" s="48" t="s">
        <v>62</v>
      </c>
      <c r="K4" s="8" t="s">
        <v>208</v>
      </c>
      <c r="L4" s="8" t="s">
        <v>328</v>
      </c>
      <c r="M4" s="8" t="s">
        <v>360</v>
      </c>
      <c r="N4" s="8" t="s">
        <v>439</v>
      </c>
    </row>
    <row r="5" spans="1:22" ht="42.75" x14ac:dyDescent="0.2">
      <c r="A5" s="19" t="s">
        <v>11</v>
      </c>
      <c r="B5" s="42" t="s">
        <v>372</v>
      </c>
      <c r="C5" s="19"/>
      <c r="D5" s="19"/>
      <c r="E5" s="19"/>
      <c r="F5" s="8" t="s">
        <v>205</v>
      </c>
      <c r="G5" s="8" t="s">
        <v>88</v>
      </c>
      <c r="H5" s="8" t="s">
        <v>324</v>
      </c>
      <c r="I5" s="8" t="s">
        <v>206</v>
      </c>
      <c r="J5" s="48" t="s">
        <v>77</v>
      </c>
      <c r="K5" s="8" t="s">
        <v>203</v>
      </c>
      <c r="L5" s="8" t="s">
        <v>311</v>
      </c>
      <c r="N5" s="8" t="s">
        <v>440</v>
      </c>
    </row>
    <row r="6" spans="1:22" ht="42.75" x14ac:dyDescent="0.2">
      <c r="A6" s="19" t="s">
        <v>12</v>
      </c>
      <c r="B6" s="42" t="s">
        <v>373</v>
      </c>
      <c r="C6" s="19"/>
      <c r="D6" s="19"/>
      <c r="E6" s="19"/>
      <c r="F6" s="8" t="s">
        <v>209</v>
      </c>
      <c r="G6" s="8" t="s">
        <v>81</v>
      </c>
      <c r="H6" s="8" t="s">
        <v>201</v>
      </c>
      <c r="I6" s="8" t="s">
        <v>210</v>
      </c>
      <c r="J6" s="48" t="s">
        <v>78</v>
      </c>
      <c r="K6" s="8" t="s">
        <v>220</v>
      </c>
      <c r="N6" s="8" t="s">
        <v>441</v>
      </c>
    </row>
    <row r="7" spans="1:22" ht="57" x14ac:dyDescent="0.2">
      <c r="A7" s="19" t="s">
        <v>13</v>
      </c>
      <c r="B7" s="42" t="s">
        <v>374</v>
      </c>
      <c r="C7" s="19"/>
      <c r="D7" s="19"/>
      <c r="E7" s="19"/>
      <c r="F7" s="8" t="s">
        <v>212</v>
      </c>
      <c r="G7" s="8" t="s">
        <v>82</v>
      </c>
      <c r="H7" s="8" t="s">
        <v>325</v>
      </c>
      <c r="I7" s="9" t="s">
        <v>211</v>
      </c>
      <c r="J7" s="48" t="s">
        <v>63</v>
      </c>
      <c r="K7" s="8" t="s">
        <v>207</v>
      </c>
      <c r="N7" s="9" t="s">
        <v>211</v>
      </c>
    </row>
    <row r="8" spans="1:22" ht="57" x14ac:dyDescent="0.2">
      <c r="A8" s="19" t="s">
        <v>14</v>
      </c>
      <c r="B8" s="42" t="s">
        <v>375</v>
      </c>
      <c r="C8" s="19"/>
      <c r="D8" s="19"/>
      <c r="E8" s="19"/>
      <c r="F8" s="8" t="s">
        <v>213</v>
      </c>
      <c r="G8" s="8" t="s">
        <v>83</v>
      </c>
      <c r="H8" s="8" t="s">
        <v>406</v>
      </c>
      <c r="J8" s="48" t="s">
        <v>64</v>
      </c>
      <c r="K8" s="8" t="s">
        <v>221</v>
      </c>
    </row>
    <row r="9" spans="1:22" ht="57" x14ac:dyDescent="0.2">
      <c r="A9" s="19" t="s">
        <v>15</v>
      </c>
      <c r="B9" s="42" t="s">
        <v>376</v>
      </c>
      <c r="C9" s="19"/>
      <c r="D9" s="19"/>
      <c r="E9" s="19"/>
      <c r="F9" s="8" t="s">
        <v>214</v>
      </c>
      <c r="G9" s="8" t="s">
        <v>84</v>
      </c>
      <c r="H9" s="8" t="s">
        <v>407</v>
      </c>
      <c r="J9" s="48" t="s">
        <v>67</v>
      </c>
      <c r="K9" s="8" t="s">
        <v>311</v>
      </c>
    </row>
    <row r="10" spans="1:22" ht="57" x14ac:dyDescent="0.2">
      <c r="A10" s="19" t="s">
        <v>231</v>
      </c>
      <c r="B10" s="42" t="s">
        <v>377</v>
      </c>
      <c r="C10" s="19"/>
      <c r="D10" s="19"/>
      <c r="E10" s="19"/>
      <c r="F10" s="8" t="s">
        <v>394</v>
      </c>
      <c r="G10" s="8" t="s">
        <v>85</v>
      </c>
      <c r="H10" s="8" t="s">
        <v>408</v>
      </c>
      <c r="J10" s="49" t="s">
        <v>211</v>
      </c>
      <c r="K10" s="9" t="s">
        <v>211</v>
      </c>
    </row>
    <row r="11" spans="1:22" x14ac:dyDescent="0.2">
      <c r="A11" s="19" t="s">
        <v>16</v>
      </c>
      <c r="B11" s="19"/>
      <c r="C11" s="19"/>
      <c r="D11" s="19"/>
      <c r="E11" s="19"/>
      <c r="F11" s="8" t="s">
        <v>215</v>
      </c>
      <c r="G11" s="8" t="s">
        <v>86</v>
      </c>
      <c r="H11" s="8" t="s">
        <v>201</v>
      </c>
    </row>
    <row r="12" spans="1:22" ht="28.5" x14ac:dyDescent="0.2">
      <c r="A12" s="19" t="s">
        <v>17</v>
      </c>
      <c r="B12" s="19"/>
      <c r="C12" s="19"/>
      <c r="D12" s="19"/>
      <c r="E12" s="19"/>
      <c r="F12" s="9" t="s">
        <v>211</v>
      </c>
      <c r="G12" s="8" t="s">
        <v>87</v>
      </c>
      <c r="H12" s="9" t="s">
        <v>211</v>
      </c>
    </row>
    <row r="13" spans="1:22" x14ac:dyDescent="0.2">
      <c r="A13" s="19" t="s">
        <v>18</v>
      </c>
      <c r="B13" s="19"/>
      <c r="C13" s="19"/>
      <c r="D13" s="19"/>
      <c r="E13" s="19"/>
      <c r="G13" s="8" t="s">
        <v>76</v>
      </c>
    </row>
    <row r="14" spans="1:22" ht="28.5" x14ac:dyDescent="0.2">
      <c r="A14" s="19" t="s">
        <v>19</v>
      </c>
      <c r="B14" s="19"/>
      <c r="C14" s="19"/>
      <c r="D14" s="19"/>
      <c r="E14" s="19"/>
      <c r="G14" s="9" t="s">
        <v>211</v>
      </c>
    </row>
    <row r="15" spans="1:22" x14ac:dyDescent="0.2">
      <c r="A15" s="19" t="s">
        <v>20</v>
      </c>
      <c r="B15" s="19"/>
      <c r="C15" s="19"/>
      <c r="D15" s="19"/>
      <c r="E15" s="19"/>
    </row>
    <row r="16" spans="1:22" x14ac:dyDescent="0.2">
      <c r="A16" s="19" t="s">
        <v>21</v>
      </c>
      <c r="B16" s="19"/>
      <c r="C16" s="19"/>
      <c r="D16" s="19"/>
      <c r="E16" s="19"/>
    </row>
    <row r="17" spans="1:5" x14ac:dyDescent="0.2">
      <c r="A17" s="19" t="s">
        <v>22</v>
      </c>
      <c r="B17" s="19"/>
      <c r="C17" s="19"/>
      <c r="D17" s="19"/>
      <c r="E17" s="19"/>
    </row>
    <row r="18" spans="1:5" x14ac:dyDescent="0.2">
      <c r="A18" s="19" t="s">
        <v>23</v>
      </c>
      <c r="B18" s="19"/>
      <c r="C18" s="19"/>
      <c r="D18" s="19"/>
      <c r="E18" s="19"/>
    </row>
    <row r="19" spans="1:5" x14ac:dyDescent="0.2">
      <c r="A19" s="19" t="s">
        <v>24</v>
      </c>
      <c r="B19" s="19"/>
      <c r="C19" s="19"/>
      <c r="D19" s="19"/>
      <c r="E19" s="19"/>
    </row>
    <row r="20" spans="1:5" x14ac:dyDescent="0.2">
      <c r="A20" s="19" t="s">
        <v>25</v>
      </c>
      <c r="B20" s="19"/>
      <c r="C20" s="19"/>
      <c r="D20" s="19"/>
      <c r="E20" s="19"/>
    </row>
    <row r="21" spans="1:5" x14ac:dyDescent="0.2">
      <c r="A21" s="19" t="s">
        <v>26</v>
      </c>
      <c r="B21" s="19"/>
      <c r="C21" s="19"/>
      <c r="D21" s="19"/>
      <c r="E21" s="19"/>
    </row>
    <row r="22" spans="1:5" x14ac:dyDescent="0.2">
      <c r="A22" s="19" t="s">
        <v>27</v>
      </c>
      <c r="B22" s="19"/>
      <c r="C22" s="19"/>
      <c r="D22" s="19"/>
      <c r="E22" s="19"/>
    </row>
    <row r="23" spans="1:5" x14ac:dyDescent="0.2">
      <c r="A23" s="19" t="s">
        <v>28</v>
      </c>
      <c r="B23" s="19"/>
      <c r="C23" s="19"/>
      <c r="D23" s="19"/>
      <c r="E23" s="19"/>
    </row>
    <row r="24" spans="1:5" x14ac:dyDescent="0.2">
      <c r="A24" s="19" t="s">
        <v>29</v>
      </c>
      <c r="B24" s="19"/>
      <c r="C24" s="19"/>
      <c r="D24" s="19"/>
      <c r="E24" s="19"/>
    </row>
    <row r="25" spans="1:5" x14ac:dyDescent="0.2">
      <c r="A25" s="19" t="s">
        <v>30</v>
      </c>
      <c r="B25" s="19"/>
      <c r="C25" s="19"/>
      <c r="D25" s="19"/>
      <c r="E25" s="19"/>
    </row>
    <row r="26" spans="1:5" x14ac:dyDescent="0.2">
      <c r="A26" s="19" t="s">
        <v>31</v>
      </c>
      <c r="B26" s="19"/>
      <c r="C26" s="19"/>
      <c r="D26" s="19"/>
      <c r="E26" s="19"/>
    </row>
    <row r="27" spans="1:5" x14ac:dyDescent="0.2">
      <c r="A27" s="19" t="s">
        <v>32</v>
      </c>
      <c r="B27" s="19"/>
      <c r="C27" s="19"/>
      <c r="D27" s="19"/>
      <c r="E27" s="19"/>
    </row>
    <row r="28" spans="1:5" x14ac:dyDescent="0.2">
      <c r="A28" s="19" t="s">
        <v>33</v>
      </c>
      <c r="B28" s="19"/>
      <c r="C28" s="19"/>
      <c r="D28" s="19"/>
      <c r="E28" s="19"/>
    </row>
    <row r="29" spans="1:5" x14ac:dyDescent="0.2">
      <c r="A29" s="19" t="s">
        <v>34</v>
      </c>
      <c r="B29" s="19"/>
      <c r="C29" s="19"/>
      <c r="D29" s="19"/>
      <c r="E29" s="19"/>
    </row>
    <row r="30" spans="1:5" x14ac:dyDescent="0.2">
      <c r="A30" s="19" t="s">
        <v>35</v>
      </c>
      <c r="B30" s="19"/>
      <c r="C30" s="19"/>
      <c r="D30" s="19"/>
      <c r="E30" s="19"/>
    </row>
    <row r="31" spans="1:5" x14ac:dyDescent="0.2">
      <c r="A31" s="19" t="s">
        <v>36</v>
      </c>
      <c r="B31" s="19"/>
      <c r="C31" s="19"/>
      <c r="D31" s="19"/>
      <c r="E31" s="19"/>
    </row>
    <row r="32" spans="1:5" x14ac:dyDescent="0.2">
      <c r="A32" s="19" t="s">
        <v>37</v>
      </c>
      <c r="B32" s="19"/>
      <c r="C32" s="19"/>
      <c r="D32" s="19"/>
      <c r="E32" s="19"/>
    </row>
    <row r="33" spans="1:5" x14ac:dyDescent="0.2">
      <c r="A33" s="19" t="s">
        <v>38</v>
      </c>
      <c r="B33" s="19"/>
      <c r="C33" s="19"/>
      <c r="D33" s="19"/>
      <c r="E33" s="19"/>
    </row>
    <row r="34" spans="1:5" x14ac:dyDescent="0.2">
      <c r="A34" s="19" t="s">
        <v>39</v>
      </c>
      <c r="B34" s="19"/>
      <c r="C34" s="19"/>
      <c r="D34" s="19"/>
      <c r="E34" s="19"/>
    </row>
    <row r="35" spans="1:5" x14ac:dyDescent="0.2">
      <c r="A35" s="19" t="s">
        <v>40</v>
      </c>
      <c r="B35" s="19"/>
      <c r="C35" s="19"/>
      <c r="D35" s="19"/>
      <c r="E35" s="19"/>
    </row>
    <row r="36" spans="1:5" x14ac:dyDescent="0.2">
      <c r="A36" s="19" t="s">
        <v>41</v>
      </c>
      <c r="B36" s="19"/>
      <c r="C36" s="19"/>
      <c r="D36" s="19"/>
      <c r="E36" s="19"/>
    </row>
    <row r="37" spans="1:5" x14ac:dyDescent="0.2">
      <c r="A37" s="20" t="s">
        <v>42</v>
      </c>
      <c r="B37" s="20"/>
      <c r="C37" s="20"/>
      <c r="D37" s="20"/>
      <c r="E37" s="20"/>
    </row>
    <row r="38" spans="1:5" x14ac:dyDescent="0.2">
      <c r="A38" s="20" t="s">
        <v>43</v>
      </c>
      <c r="B38" s="20"/>
      <c r="C38" s="20"/>
      <c r="D38" s="20"/>
      <c r="E38" s="20"/>
    </row>
    <row r="39" spans="1:5" x14ac:dyDescent="0.2">
      <c r="A39" s="20" t="s">
        <v>44</v>
      </c>
      <c r="B39" s="20"/>
      <c r="C39" s="20"/>
      <c r="D39" s="20"/>
      <c r="E39" s="20"/>
    </row>
    <row r="40" spans="1:5" x14ac:dyDescent="0.2">
      <c r="A40" s="20" t="s">
        <v>45</v>
      </c>
      <c r="B40" s="20"/>
      <c r="C40" s="20"/>
      <c r="D40" s="20"/>
      <c r="E40" s="20"/>
    </row>
    <row r="41" spans="1:5" x14ac:dyDescent="0.2">
      <c r="A41" s="20" t="s">
        <v>58</v>
      </c>
      <c r="B41" s="20"/>
      <c r="C41" s="20"/>
      <c r="D41" s="20"/>
      <c r="E41" s="20"/>
    </row>
    <row r="42" spans="1:5" x14ac:dyDescent="0.2">
      <c r="A42" s="20" t="s">
        <v>46</v>
      </c>
      <c r="B42" s="20"/>
      <c r="C42" s="20"/>
      <c r="D42" s="20"/>
      <c r="E42" s="20"/>
    </row>
    <row r="43" spans="1:5" x14ac:dyDescent="0.2">
      <c r="A43" s="20" t="s">
        <v>47</v>
      </c>
      <c r="B43" s="20"/>
      <c r="C43" s="20"/>
      <c r="D43" s="20"/>
      <c r="E43" s="20"/>
    </row>
    <row r="44" spans="1:5" x14ac:dyDescent="0.2">
      <c r="A44" s="20" t="s">
        <v>48</v>
      </c>
      <c r="B44" s="20"/>
      <c r="C44" s="20"/>
      <c r="D44" s="20"/>
      <c r="E44" s="20"/>
    </row>
    <row r="45" spans="1:5" x14ac:dyDescent="0.2">
      <c r="A45" s="20" t="s">
        <v>49</v>
      </c>
      <c r="B45" s="20"/>
      <c r="C45" s="20"/>
      <c r="D45" s="20"/>
      <c r="E45" s="20"/>
    </row>
    <row r="46" spans="1:5" x14ac:dyDescent="0.2">
      <c r="A46" s="20" t="s">
        <v>50</v>
      </c>
      <c r="B46" s="20"/>
      <c r="C46" s="20"/>
      <c r="D46" s="20"/>
      <c r="E46" s="20"/>
    </row>
    <row r="47" spans="1:5" x14ac:dyDescent="0.2">
      <c r="A47" s="19" t="s">
        <v>51</v>
      </c>
      <c r="B47" s="19"/>
      <c r="C47" s="19"/>
      <c r="D47" s="19"/>
      <c r="E47" s="19"/>
    </row>
    <row r="48" spans="1:5" x14ac:dyDescent="0.2">
      <c r="A48" s="19" t="s">
        <v>52</v>
      </c>
      <c r="B48" s="19"/>
      <c r="C48" s="19"/>
      <c r="D48" s="19"/>
      <c r="E48" s="19"/>
    </row>
    <row r="49" spans="1:5" x14ac:dyDescent="0.2">
      <c r="A49" s="19" t="s">
        <v>53</v>
      </c>
      <c r="B49" s="19"/>
      <c r="C49" s="19"/>
      <c r="D49" s="19"/>
      <c r="E49" s="19"/>
    </row>
    <row r="50" spans="1:5" x14ac:dyDescent="0.2">
      <c r="A50" s="19" t="s">
        <v>54</v>
      </c>
      <c r="B50" s="19"/>
      <c r="C50" s="19"/>
      <c r="D50" s="19"/>
      <c r="E50" s="19"/>
    </row>
    <row r="51" spans="1:5" x14ac:dyDescent="0.2">
      <c r="A51" s="19" t="s">
        <v>55</v>
      </c>
      <c r="B51" s="19"/>
      <c r="C51" s="19"/>
      <c r="D51" s="19"/>
      <c r="E51" s="19"/>
    </row>
    <row r="52" spans="1:5" x14ac:dyDescent="0.2">
      <c r="A52" s="19" t="s">
        <v>56</v>
      </c>
      <c r="B52" s="19"/>
      <c r="C52" s="19"/>
      <c r="D52" s="19"/>
      <c r="E52" s="19"/>
    </row>
    <row r="53" spans="1:5" x14ac:dyDescent="0.2">
      <c r="A53" s="19" t="s">
        <v>57</v>
      </c>
      <c r="B53" s="19"/>
      <c r="C53" s="19"/>
      <c r="D53" s="19"/>
      <c r="E53" s="19"/>
    </row>
  </sheetData>
  <sheetProtection algorithmName="SHA-512" hashValue="24W1qqutqgqOJiG/KewV3YtBQqAhlTuEpwc23pbYpxB3W2SFjrPfUzmp5CVflVX4LfrtRGnyNCfApyd9X/rqvQ==" saltValue="1XvECuV1S4eqAUwJ0WuPhg==" spinCount="100000" sheet="1" objects="1" scenarios="1"/>
  <dataValidations count="1">
    <dataValidation type="list" allowBlank="1" showInputMessage="1" showErrorMessage="1" sqref="A15:E22">
      <formula1>#REF!</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60"/>
  <sheetViews>
    <sheetView showGridLines="0" tabSelected="1" topLeftCell="A3" zoomScale="85" zoomScaleNormal="85" workbookViewId="0">
      <selection activeCell="E5" sqref="E5"/>
    </sheetView>
  </sheetViews>
  <sheetFormatPr defaultColWidth="9.140625" defaultRowHeight="15" x14ac:dyDescent="0.25"/>
  <cols>
    <col min="1" max="1" width="7.5703125" customWidth="1"/>
    <col min="2" max="2" width="35.140625" customWidth="1"/>
    <col min="3" max="3" width="93.5703125" style="1" customWidth="1"/>
    <col min="4" max="4" width="28.5703125" style="1" customWidth="1"/>
    <col min="5" max="5" width="34.42578125" style="1" customWidth="1"/>
    <col min="6" max="6" width="33.5703125" style="1" customWidth="1"/>
    <col min="7" max="19" width="34.42578125" customWidth="1"/>
  </cols>
  <sheetData>
    <row r="1" spans="1:19" s="5" customFormat="1" ht="23.25" x14ac:dyDescent="0.2">
      <c r="A1" s="15" t="s">
        <v>251</v>
      </c>
      <c r="B1" s="2"/>
      <c r="C1" s="2"/>
      <c r="D1" s="2"/>
      <c r="E1" s="2"/>
      <c r="F1" s="2"/>
    </row>
    <row r="2" spans="1:19" ht="35.1" customHeight="1" thickBot="1" x14ac:dyDescent="0.35">
      <c r="A2" s="83" t="s">
        <v>329</v>
      </c>
    </row>
    <row r="3" spans="1:19" ht="20.100000000000001" customHeight="1" x14ac:dyDescent="0.25">
      <c r="A3" s="149" t="s">
        <v>426</v>
      </c>
      <c r="B3" s="149"/>
      <c r="C3" s="149"/>
      <c r="E3" s="112" t="s">
        <v>229</v>
      </c>
      <c r="F3" s="113"/>
    </row>
    <row r="4" spans="1:19" s="5" customFormat="1" ht="15" customHeight="1" x14ac:dyDescent="0.2">
      <c r="A4" s="84" t="s">
        <v>0</v>
      </c>
      <c r="B4" s="84" t="s">
        <v>1</v>
      </c>
      <c r="C4" s="7" t="s">
        <v>5</v>
      </c>
      <c r="D4" s="7" t="s">
        <v>69</v>
      </c>
      <c r="E4" s="104" t="str">
        <f>IF(E7="","[State]",E7)</f>
        <v>[State]</v>
      </c>
      <c r="F4" s="114"/>
    </row>
    <row r="5" spans="1:19" ht="16.5" customHeight="1" x14ac:dyDescent="0.25">
      <c r="A5" s="38" t="s">
        <v>252</v>
      </c>
      <c r="B5" s="16" t="s">
        <v>60</v>
      </c>
      <c r="C5" s="17" t="s">
        <v>71</v>
      </c>
      <c r="D5" s="21" t="s">
        <v>2</v>
      </c>
      <c r="E5" s="103" t="s">
        <v>458</v>
      </c>
      <c r="F5" s="122"/>
    </row>
    <row r="6" spans="1:19" ht="16.5" customHeight="1" x14ac:dyDescent="0.25">
      <c r="A6" s="38" t="s">
        <v>253</v>
      </c>
      <c r="B6" s="17" t="s">
        <v>61</v>
      </c>
      <c r="C6" s="17" t="s">
        <v>72</v>
      </c>
      <c r="D6" s="21" t="s">
        <v>2</v>
      </c>
      <c r="E6" s="102" t="s">
        <v>457</v>
      </c>
      <c r="F6" s="122"/>
    </row>
    <row r="7" spans="1:19" ht="16.5" customHeight="1" x14ac:dyDescent="0.25">
      <c r="A7" s="38" t="s">
        <v>254</v>
      </c>
      <c r="B7" s="16" t="s">
        <v>6</v>
      </c>
      <c r="C7" s="17" t="s">
        <v>224</v>
      </c>
      <c r="D7" s="44" t="s">
        <v>232</v>
      </c>
      <c r="E7" s="102"/>
      <c r="F7" s="122"/>
    </row>
    <row r="8" spans="1:19" ht="16.5" customHeight="1" x14ac:dyDescent="0.25">
      <c r="A8" s="38" t="s">
        <v>255</v>
      </c>
      <c r="B8" s="16" t="s">
        <v>7</v>
      </c>
      <c r="C8" s="17" t="s">
        <v>3</v>
      </c>
      <c r="D8" s="21" t="s">
        <v>75</v>
      </c>
      <c r="E8" s="101">
        <v>45635</v>
      </c>
      <c r="F8" s="123"/>
    </row>
    <row r="9" spans="1:19" ht="258" customHeight="1" x14ac:dyDescent="0.25">
      <c r="A9" s="38" t="s">
        <v>330</v>
      </c>
      <c r="B9" s="38" t="s">
        <v>307</v>
      </c>
      <c r="C9" s="37" t="s">
        <v>397</v>
      </c>
      <c r="D9" s="44" t="s">
        <v>309</v>
      </c>
      <c r="E9" s="100" t="s">
        <v>312</v>
      </c>
      <c r="F9" s="124"/>
      <c r="G9" s="5"/>
      <c r="H9" s="5"/>
      <c r="I9" s="5"/>
      <c r="J9" s="5"/>
      <c r="K9" s="5"/>
      <c r="L9" s="5"/>
      <c r="M9" s="5"/>
      <c r="N9" s="5"/>
      <c r="O9" s="5"/>
      <c r="P9" s="5"/>
      <c r="Q9" s="5"/>
      <c r="R9" s="5"/>
      <c r="S9" s="5"/>
    </row>
    <row r="10" spans="1:19" ht="84.75" customHeight="1" thickBot="1" x14ac:dyDescent="0.3">
      <c r="A10" s="85" t="s">
        <v>358</v>
      </c>
      <c r="B10" s="85" t="s">
        <v>378</v>
      </c>
      <c r="C10" s="86" t="s">
        <v>387</v>
      </c>
      <c r="D10" s="66" t="s">
        <v>2</v>
      </c>
      <c r="E10" s="99"/>
      <c r="F10" s="122"/>
      <c r="G10" s="5"/>
      <c r="H10" s="5"/>
      <c r="I10" s="5"/>
      <c r="J10" s="5"/>
      <c r="K10" s="5"/>
      <c r="L10" s="5"/>
      <c r="M10" s="5"/>
      <c r="N10" s="5"/>
      <c r="O10" s="5"/>
      <c r="P10" s="5"/>
      <c r="Q10" s="5"/>
      <c r="R10" s="5"/>
      <c r="S10" s="5"/>
    </row>
    <row r="11" spans="1:19" ht="15" customHeight="1" x14ac:dyDescent="0.25">
      <c r="A11" s="115" t="s">
        <v>446</v>
      </c>
      <c r="B11" s="5"/>
      <c r="C11" s="10"/>
      <c r="D11" s="10"/>
      <c r="E11" s="5"/>
      <c r="F11" s="5"/>
      <c r="G11" s="5"/>
      <c r="H11" s="5"/>
      <c r="I11" s="5"/>
      <c r="J11" s="5"/>
      <c r="K11" s="5"/>
      <c r="L11" s="5"/>
      <c r="M11" s="5"/>
      <c r="N11" s="5"/>
      <c r="O11" s="5"/>
      <c r="P11" s="5"/>
      <c r="Q11" s="5"/>
      <c r="R11" s="5"/>
      <c r="S11" s="5"/>
    </row>
    <row r="12" spans="1:19" ht="21" thickBot="1" x14ac:dyDescent="0.35">
      <c r="A12" s="83" t="s">
        <v>331</v>
      </c>
      <c r="E12" s="77"/>
    </row>
    <row r="13" spans="1:19" ht="32.1" customHeight="1" x14ac:dyDescent="0.25">
      <c r="A13" s="149" t="s">
        <v>427</v>
      </c>
      <c r="B13" s="149"/>
      <c r="C13" s="149"/>
      <c r="E13" s="87" t="s">
        <v>445</v>
      </c>
      <c r="F13" s="88"/>
      <c r="G13" s="88"/>
      <c r="H13" s="88"/>
      <c r="I13" s="88"/>
      <c r="J13" s="88"/>
      <c r="K13" s="88"/>
      <c r="L13" s="88"/>
      <c r="M13" s="88"/>
      <c r="N13" s="88"/>
      <c r="O13" s="88"/>
      <c r="P13" s="88"/>
      <c r="Q13" s="88"/>
      <c r="R13" s="88"/>
      <c r="S13" s="89"/>
    </row>
    <row r="14" spans="1:19" s="5" customFormat="1" ht="30" x14ac:dyDescent="0.2">
      <c r="A14" s="6" t="s">
        <v>0</v>
      </c>
      <c r="B14" s="84" t="s">
        <v>1</v>
      </c>
      <c r="C14" s="7" t="s">
        <v>5</v>
      </c>
      <c r="D14" s="7" t="s">
        <v>69</v>
      </c>
      <c r="E14" s="90" t="str">
        <f>IF(E15="","[Program 1]",E15)</f>
        <v>Wyoming Care Management Entity Program</v>
      </c>
      <c r="F14" s="90" t="str">
        <f>IF(F15="","[Program 2]",F15)</f>
        <v>[Program 2]</v>
      </c>
      <c r="G14" s="90" t="str">
        <f>IF(G15="","[Program 3]",G15)</f>
        <v>[Program 3]</v>
      </c>
      <c r="H14" s="90" t="str">
        <f>IF(H15="","[Program 4]",H15)</f>
        <v>[Program 4]</v>
      </c>
      <c r="I14" s="90" t="str">
        <f>IF(I15="","[Program 5]",I15)</f>
        <v>[Program 5]</v>
      </c>
      <c r="J14" s="90" t="str">
        <f>IF(J15="","[Program 6]",J15)</f>
        <v>[Program 6]</v>
      </c>
      <c r="K14" s="90" t="str">
        <f>IF(K15="","[Program 7]",K15)</f>
        <v>[Program 7]</v>
      </c>
      <c r="L14" s="90" t="str">
        <f>IF(L15="","[Program 8]",L15)</f>
        <v>[Program 8]</v>
      </c>
      <c r="M14" s="90" t="str">
        <f>IF(M15="","[Program 9]",M15)</f>
        <v>[Program 9]</v>
      </c>
      <c r="N14" s="90" t="str">
        <f>IF(N15="","[Program 10]",N15)</f>
        <v>[Program 10]</v>
      </c>
      <c r="O14" s="90" t="str">
        <f>IF(O15="","[Program 11]",O15)</f>
        <v>[Program 11]</v>
      </c>
      <c r="P14" s="90" t="str">
        <f>IF(P15="","[Program 12]",P15)</f>
        <v>[Program 12]</v>
      </c>
      <c r="Q14" s="90" t="str">
        <f>IF(Q15="","[Program 13]",Q15)</f>
        <v>[Program 13]</v>
      </c>
      <c r="R14" s="90" t="str">
        <f>IF(R15="","[Program 14]",R15)</f>
        <v>[Program 14]</v>
      </c>
      <c r="S14" s="90" t="str">
        <f>IF(S15="","[Program 15]",S15)</f>
        <v>[Program 15]</v>
      </c>
    </row>
    <row r="15" spans="1:19" ht="87.75" customHeight="1" x14ac:dyDescent="0.25">
      <c r="A15" s="38" t="s">
        <v>256</v>
      </c>
      <c r="B15" s="17" t="s">
        <v>226</v>
      </c>
      <c r="C15" s="37" t="s">
        <v>417</v>
      </c>
      <c r="D15" s="21" t="s">
        <v>2</v>
      </c>
      <c r="E15" s="95" t="s">
        <v>459</v>
      </c>
      <c r="F15" s="95"/>
      <c r="G15" s="95"/>
      <c r="H15" s="95"/>
      <c r="I15" s="95"/>
      <c r="J15" s="95"/>
      <c r="K15" s="95"/>
      <c r="L15" s="95"/>
      <c r="M15" s="95"/>
      <c r="N15" s="95"/>
      <c r="O15" s="95"/>
      <c r="P15" s="95"/>
      <c r="Q15" s="95"/>
      <c r="R15" s="95"/>
      <c r="S15" s="95"/>
    </row>
    <row r="16" spans="1:19" ht="78.75" customHeight="1" x14ac:dyDescent="0.25">
      <c r="A16" s="38" t="s">
        <v>332</v>
      </c>
      <c r="B16" s="37" t="s">
        <v>296</v>
      </c>
      <c r="C16" s="37" t="s">
        <v>398</v>
      </c>
      <c r="D16" s="44" t="s">
        <v>2</v>
      </c>
      <c r="E16" s="95" t="s">
        <v>460</v>
      </c>
      <c r="F16" s="95"/>
      <c r="G16" s="95"/>
      <c r="H16" s="95"/>
      <c r="I16" s="95"/>
      <c r="J16" s="95"/>
      <c r="K16" s="95"/>
      <c r="L16" s="95"/>
      <c r="M16" s="95"/>
      <c r="N16" s="95"/>
      <c r="O16" s="95"/>
      <c r="P16" s="95"/>
      <c r="Q16" s="95"/>
      <c r="R16" s="95"/>
      <c r="S16" s="95"/>
    </row>
    <row r="17" spans="1:19" ht="33.75" customHeight="1" x14ac:dyDescent="0.25">
      <c r="A17" s="38" t="s">
        <v>333</v>
      </c>
      <c r="B17" s="16" t="s">
        <v>89</v>
      </c>
      <c r="C17" s="37" t="s">
        <v>431</v>
      </c>
      <c r="D17" s="17" t="s">
        <v>289</v>
      </c>
      <c r="E17" s="95" t="s">
        <v>440</v>
      </c>
      <c r="F17" s="95"/>
      <c r="G17" s="95"/>
      <c r="H17" s="95"/>
      <c r="I17" s="95"/>
      <c r="J17" s="95"/>
      <c r="K17" s="95"/>
      <c r="L17" s="95"/>
      <c r="M17" s="95"/>
      <c r="N17" s="95"/>
      <c r="O17" s="95"/>
      <c r="P17" s="95"/>
      <c r="Q17" s="95"/>
      <c r="R17" s="95"/>
      <c r="S17" s="95"/>
    </row>
    <row r="18" spans="1:19" ht="105" customHeight="1" x14ac:dyDescent="0.25">
      <c r="A18" s="157" t="s">
        <v>416</v>
      </c>
      <c r="B18" s="157"/>
      <c r="C18" s="158"/>
      <c r="D18" s="91" t="s">
        <v>227</v>
      </c>
      <c r="E18" s="92" t="s">
        <v>228</v>
      </c>
      <c r="F18" s="92" t="s">
        <v>228</v>
      </c>
      <c r="G18" s="92" t="s">
        <v>228</v>
      </c>
      <c r="H18" s="92" t="s">
        <v>228</v>
      </c>
      <c r="I18" s="92" t="s">
        <v>228</v>
      </c>
      <c r="J18" s="92" t="s">
        <v>228</v>
      </c>
      <c r="K18" s="92" t="s">
        <v>228</v>
      </c>
      <c r="L18" s="92" t="s">
        <v>228</v>
      </c>
      <c r="M18" s="92" t="s">
        <v>228</v>
      </c>
      <c r="N18" s="92" t="s">
        <v>228</v>
      </c>
      <c r="O18" s="92" t="s">
        <v>228</v>
      </c>
      <c r="P18" s="92" t="s">
        <v>228</v>
      </c>
      <c r="Q18" s="92" t="s">
        <v>228</v>
      </c>
      <c r="R18" s="92" t="s">
        <v>228</v>
      </c>
      <c r="S18" s="92" t="s">
        <v>228</v>
      </c>
    </row>
    <row r="19" spans="1:19" ht="28.5" x14ac:dyDescent="0.25">
      <c r="A19" s="38" t="s">
        <v>334</v>
      </c>
      <c r="B19" s="38" t="s">
        <v>73</v>
      </c>
      <c r="C19" s="65" t="s">
        <v>327</v>
      </c>
      <c r="D19" s="69" t="s">
        <v>75</v>
      </c>
      <c r="E19" s="98">
        <v>45108</v>
      </c>
      <c r="F19" s="98"/>
      <c r="G19" s="98"/>
      <c r="H19" s="98"/>
      <c r="I19" s="98"/>
      <c r="J19" s="98"/>
      <c r="K19" s="98"/>
      <c r="L19" s="98"/>
      <c r="M19" s="98"/>
      <c r="N19" s="98"/>
      <c r="O19" s="98"/>
      <c r="P19" s="98"/>
      <c r="Q19" s="98"/>
      <c r="R19" s="98"/>
      <c r="S19" s="98"/>
    </row>
    <row r="20" spans="1:19" ht="28.5" x14ac:dyDescent="0.25">
      <c r="A20" s="38" t="s">
        <v>335</v>
      </c>
      <c r="B20" s="38" t="s">
        <v>74</v>
      </c>
      <c r="C20" s="37" t="s">
        <v>381</v>
      </c>
      <c r="D20" s="67" t="s">
        <v>75</v>
      </c>
      <c r="E20" s="98">
        <v>45473</v>
      </c>
      <c r="F20" s="98"/>
      <c r="G20" s="98"/>
      <c r="H20" s="98"/>
      <c r="I20" s="98"/>
      <c r="J20" s="98"/>
      <c r="K20" s="98"/>
      <c r="L20" s="98"/>
      <c r="M20" s="98"/>
      <c r="N20" s="98"/>
      <c r="O20" s="98"/>
      <c r="P20" s="98"/>
      <c r="Q20" s="98"/>
      <c r="R20" s="98"/>
      <c r="S20" s="98"/>
    </row>
    <row r="21" spans="1:19" ht="78.599999999999994" customHeight="1" x14ac:dyDescent="0.25">
      <c r="A21" s="157" t="s">
        <v>430</v>
      </c>
      <c r="B21" s="157"/>
      <c r="C21" s="158"/>
      <c r="D21" s="93" t="s">
        <v>227</v>
      </c>
      <c r="E21" s="92" t="s">
        <v>228</v>
      </c>
      <c r="F21" s="92" t="s">
        <v>228</v>
      </c>
      <c r="G21" s="92" t="s">
        <v>228</v>
      </c>
      <c r="H21" s="92" t="s">
        <v>228</v>
      </c>
      <c r="I21" s="92" t="s">
        <v>228</v>
      </c>
      <c r="J21" s="92" t="s">
        <v>228</v>
      </c>
      <c r="K21" s="92" t="s">
        <v>228</v>
      </c>
      <c r="L21" s="92" t="s">
        <v>228</v>
      </c>
      <c r="M21" s="92" t="s">
        <v>228</v>
      </c>
      <c r="N21" s="92" t="s">
        <v>228</v>
      </c>
      <c r="O21" s="92" t="s">
        <v>228</v>
      </c>
      <c r="P21" s="92" t="s">
        <v>228</v>
      </c>
      <c r="Q21" s="92" t="s">
        <v>228</v>
      </c>
      <c r="R21" s="92" t="s">
        <v>228</v>
      </c>
      <c r="S21" s="92" t="s">
        <v>228</v>
      </c>
    </row>
    <row r="22" spans="1:19" x14ac:dyDescent="0.25">
      <c r="A22" s="38" t="s">
        <v>336</v>
      </c>
      <c r="B22" s="52" t="s">
        <v>79</v>
      </c>
      <c r="C22" s="37" t="s">
        <v>313</v>
      </c>
      <c r="D22" s="37" t="s">
        <v>232</v>
      </c>
      <c r="E22" s="95" t="s">
        <v>293</v>
      </c>
      <c r="F22" s="95"/>
      <c r="G22" s="95"/>
      <c r="H22" s="95"/>
      <c r="I22" s="95"/>
      <c r="J22" s="95"/>
      <c r="K22" s="95"/>
      <c r="L22" s="95"/>
      <c r="M22" s="95"/>
      <c r="N22" s="95"/>
      <c r="O22" s="95"/>
      <c r="P22" s="95"/>
      <c r="Q22" s="95"/>
      <c r="R22" s="95"/>
      <c r="S22" s="95"/>
    </row>
    <row r="23" spans="1:19" x14ac:dyDescent="0.25">
      <c r="A23" s="38" t="s">
        <v>337</v>
      </c>
      <c r="B23" s="52" t="s">
        <v>80</v>
      </c>
      <c r="C23" s="37" t="s">
        <v>297</v>
      </c>
      <c r="D23" s="37" t="s">
        <v>232</v>
      </c>
      <c r="E23" s="95" t="s">
        <v>293</v>
      </c>
      <c r="F23" s="95"/>
      <c r="G23" s="95"/>
      <c r="H23" s="95"/>
      <c r="I23" s="95"/>
      <c r="J23" s="95"/>
      <c r="K23" s="95"/>
      <c r="L23" s="95"/>
      <c r="M23" s="95"/>
      <c r="N23" s="95"/>
      <c r="O23" s="95"/>
      <c r="P23" s="95"/>
      <c r="Q23" s="95"/>
      <c r="R23" s="95"/>
      <c r="S23" s="95"/>
    </row>
    <row r="24" spans="1:19" x14ac:dyDescent="0.25">
      <c r="A24" s="38" t="s">
        <v>338</v>
      </c>
      <c r="B24" s="52" t="s">
        <v>88</v>
      </c>
      <c r="C24" s="37" t="s">
        <v>298</v>
      </c>
      <c r="D24" s="37" t="s">
        <v>232</v>
      </c>
      <c r="E24" s="95" t="s">
        <v>293</v>
      </c>
      <c r="F24" s="95"/>
      <c r="G24" s="95"/>
      <c r="H24" s="95"/>
      <c r="I24" s="95"/>
      <c r="J24" s="95"/>
      <c r="K24" s="95"/>
      <c r="L24" s="95"/>
      <c r="M24" s="95"/>
      <c r="N24" s="95"/>
      <c r="O24" s="95"/>
      <c r="P24" s="95"/>
      <c r="Q24" s="95"/>
      <c r="R24" s="95"/>
      <c r="S24" s="95"/>
    </row>
    <row r="25" spans="1:19" x14ac:dyDescent="0.25">
      <c r="A25" s="38" t="s">
        <v>339</v>
      </c>
      <c r="B25" s="52" t="s">
        <v>81</v>
      </c>
      <c r="C25" s="37" t="s">
        <v>299</v>
      </c>
      <c r="D25" s="37" t="s">
        <v>232</v>
      </c>
      <c r="E25" s="95" t="s">
        <v>293</v>
      </c>
      <c r="F25" s="95"/>
      <c r="G25" s="95"/>
      <c r="H25" s="95"/>
      <c r="I25" s="95"/>
      <c r="J25" s="95"/>
      <c r="K25" s="95"/>
      <c r="L25" s="95"/>
      <c r="M25" s="95"/>
      <c r="N25" s="95"/>
      <c r="O25" s="95"/>
      <c r="P25" s="95"/>
      <c r="Q25" s="95"/>
      <c r="R25" s="95"/>
      <c r="S25" s="95"/>
    </row>
    <row r="26" spans="1:19" x14ac:dyDescent="0.25">
      <c r="A26" s="38" t="s">
        <v>340</v>
      </c>
      <c r="B26" s="52" t="s">
        <v>82</v>
      </c>
      <c r="C26" s="37" t="s">
        <v>300</v>
      </c>
      <c r="D26" s="37" t="s">
        <v>232</v>
      </c>
      <c r="E26" s="95" t="s">
        <v>292</v>
      </c>
      <c r="F26" s="95"/>
      <c r="G26" s="95"/>
      <c r="H26" s="95"/>
      <c r="I26" s="95"/>
      <c r="J26" s="95"/>
      <c r="K26" s="95"/>
      <c r="L26" s="95"/>
      <c r="M26" s="95"/>
      <c r="N26" s="95"/>
      <c r="O26" s="95"/>
      <c r="P26" s="95"/>
      <c r="Q26" s="95"/>
      <c r="R26" s="95"/>
      <c r="S26" s="95"/>
    </row>
    <row r="27" spans="1:19" x14ac:dyDescent="0.25">
      <c r="A27" s="38" t="s">
        <v>341</v>
      </c>
      <c r="B27" s="52" t="s">
        <v>83</v>
      </c>
      <c r="C27" s="37" t="s">
        <v>301</v>
      </c>
      <c r="D27" s="37" t="s">
        <v>232</v>
      </c>
      <c r="E27" s="95" t="s">
        <v>293</v>
      </c>
      <c r="F27" s="95"/>
      <c r="G27" s="95"/>
      <c r="H27" s="95"/>
      <c r="I27" s="95"/>
      <c r="J27" s="95"/>
      <c r="K27" s="95"/>
      <c r="L27" s="95"/>
      <c r="M27" s="95"/>
      <c r="N27" s="95"/>
      <c r="O27" s="95"/>
      <c r="P27" s="95"/>
      <c r="Q27" s="95"/>
      <c r="R27" s="95"/>
      <c r="S27" s="95"/>
    </row>
    <row r="28" spans="1:19" x14ac:dyDescent="0.25">
      <c r="A28" s="38" t="s">
        <v>342</v>
      </c>
      <c r="B28" s="52" t="s">
        <v>84</v>
      </c>
      <c r="C28" s="37" t="s">
        <v>302</v>
      </c>
      <c r="D28" s="37" t="s">
        <v>232</v>
      </c>
      <c r="E28" s="95" t="s">
        <v>293</v>
      </c>
      <c r="F28" s="95"/>
      <c r="G28" s="95"/>
      <c r="H28" s="95"/>
      <c r="I28" s="95"/>
      <c r="J28" s="95"/>
      <c r="K28" s="95"/>
      <c r="L28" s="95"/>
      <c r="M28" s="95"/>
      <c r="N28" s="95"/>
      <c r="O28" s="95"/>
      <c r="P28" s="95"/>
      <c r="Q28" s="95"/>
      <c r="R28" s="95"/>
      <c r="S28" s="95"/>
    </row>
    <row r="29" spans="1:19" x14ac:dyDescent="0.25">
      <c r="A29" s="38" t="s">
        <v>343</v>
      </c>
      <c r="B29" s="52" t="s">
        <v>85</v>
      </c>
      <c r="C29" s="37" t="s">
        <v>303</v>
      </c>
      <c r="D29" s="37" t="s">
        <v>232</v>
      </c>
      <c r="E29" s="95" t="s">
        <v>293</v>
      </c>
      <c r="F29" s="95"/>
      <c r="G29" s="95"/>
      <c r="H29" s="95"/>
      <c r="I29" s="95"/>
      <c r="J29" s="95"/>
      <c r="K29" s="95"/>
      <c r="L29" s="95"/>
      <c r="M29" s="95"/>
      <c r="N29" s="95"/>
      <c r="O29" s="95"/>
      <c r="P29" s="95"/>
      <c r="Q29" s="95"/>
      <c r="R29" s="95"/>
      <c r="S29" s="95"/>
    </row>
    <row r="30" spans="1:19" x14ac:dyDescent="0.25">
      <c r="A30" s="38" t="s">
        <v>344</v>
      </c>
      <c r="B30" s="52" t="s">
        <v>86</v>
      </c>
      <c r="C30" s="37" t="s">
        <v>304</v>
      </c>
      <c r="D30" s="37" t="s">
        <v>232</v>
      </c>
      <c r="E30" s="95" t="s">
        <v>293</v>
      </c>
      <c r="F30" s="95"/>
      <c r="G30" s="95"/>
      <c r="H30" s="95"/>
      <c r="I30" s="95"/>
      <c r="J30" s="95"/>
      <c r="K30" s="95"/>
      <c r="L30" s="95"/>
      <c r="M30" s="95"/>
      <c r="N30" s="95"/>
      <c r="O30" s="95"/>
      <c r="P30" s="95"/>
      <c r="Q30" s="95"/>
      <c r="R30" s="95"/>
      <c r="S30" s="95"/>
    </row>
    <row r="31" spans="1:19" x14ac:dyDescent="0.25">
      <c r="A31" s="38" t="s">
        <v>345</v>
      </c>
      <c r="B31" s="52" t="s">
        <v>87</v>
      </c>
      <c r="C31" s="37" t="s">
        <v>305</v>
      </c>
      <c r="D31" s="37" t="s">
        <v>232</v>
      </c>
      <c r="E31" s="95" t="s">
        <v>293</v>
      </c>
      <c r="F31" s="95"/>
      <c r="G31" s="95"/>
      <c r="H31" s="95"/>
      <c r="I31" s="95"/>
      <c r="J31" s="95"/>
      <c r="K31" s="95"/>
      <c r="L31" s="95"/>
      <c r="M31" s="95"/>
      <c r="N31" s="95"/>
      <c r="O31" s="95"/>
      <c r="P31" s="95"/>
      <c r="Q31" s="95"/>
      <c r="R31" s="95"/>
      <c r="S31" s="95"/>
    </row>
    <row r="32" spans="1:19" x14ac:dyDescent="0.25">
      <c r="A32" s="38" t="s">
        <v>346</v>
      </c>
      <c r="B32" s="52" t="s">
        <v>76</v>
      </c>
      <c r="C32" s="37" t="s">
        <v>306</v>
      </c>
      <c r="D32" s="37" t="s">
        <v>232</v>
      </c>
      <c r="E32" s="95" t="s">
        <v>292</v>
      </c>
      <c r="F32" s="95"/>
      <c r="G32" s="95"/>
      <c r="H32" s="95"/>
      <c r="I32" s="95"/>
      <c r="J32" s="95"/>
      <c r="K32" s="95"/>
      <c r="L32" s="95"/>
      <c r="M32" s="95"/>
      <c r="N32" s="95"/>
      <c r="O32" s="95"/>
      <c r="P32" s="95"/>
      <c r="Q32" s="95"/>
      <c r="R32" s="95"/>
      <c r="S32" s="95"/>
    </row>
    <row r="33" spans="1:19" ht="43.5" thickBot="1" x14ac:dyDescent="0.3">
      <c r="A33" s="43" t="s">
        <v>347</v>
      </c>
      <c r="B33" s="53" t="s">
        <v>314</v>
      </c>
      <c r="C33" s="41" t="s">
        <v>350</v>
      </c>
      <c r="D33" s="54" t="s">
        <v>315</v>
      </c>
      <c r="E33" s="73"/>
      <c r="F33" s="73"/>
      <c r="G33" s="73"/>
      <c r="H33" s="73"/>
      <c r="I33" s="73"/>
      <c r="J33" s="73"/>
      <c r="K33" s="73"/>
      <c r="L33" s="73"/>
      <c r="M33" s="73"/>
      <c r="N33" s="73"/>
      <c r="O33" s="73"/>
      <c r="P33" s="73"/>
      <c r="Q33" s="73"/>
      <c r="R33" s="73"/>
      <c r="S33" s="73"/>
    </row>
    <row r="34" spans="1:19" x14ac:dyDescent="0.25">
      <c r="A34" s="116" t="s">
        <v>446</v>
      </c>
      <c r="B34" s="39"/>
      <c r="C34" s="40"/>
      <c r="D34" s="40"/>
      <c r="E34" s="5"/>
      <c r="F34" s="5"/>
      <c r="G34" s="5"/>
      <c r="H34" s="5"/>
      <c r="I34" s="5"/>
      <c r="J34" s="5"/>
      <c r="K34" s="5"/>
      <c r="L34" s="5"/>
      <c r="M34" s="5"/>
      <c r="N34" s="5"/>
      <c r="O34" s="5"/>
      <c r="P34" s="5"/>
      <c r="Q34" s="5"/>
      <c r="R34" s="5"/>
      <c r="S34" s="5"/>
    </row>
    <row r="35" spans="1:19" ht="21" thickBot="1" x14ac:dyDescent="0.35">
      <c r="A35" s="83" t="s">
        <v>348</v>
      </c>
    </row>
    <row r="36" spans="1:19" ht="30" customHeight="1" x14ac:dyDescent="0.25">
      <c r="A36" s="149" t="s">
        <v>429</v>
      </c>
      <c r="B36" s="149"/>
      <c r="C36" s="149"/>
      <c r="E36" s="87" t="s">
        <v>445</v>
      </c>
      <c r="F36" s="88"/>
      <c r="G36" s="88"/>
      <c r="H36" s="88"/>
      <c r="I36" s="88"/>
      <c r="J36" s="88"/>
      <c r="K36" s="88"/>
      <c r="L36" s="88"/>
      <c r="M36" s="88"/>
      <c r="N36" s="88"/>
      <c r="O36" s="88"/>
      <c r="P36" s="88"/>
      <c r="Q36" s="88"/>
      <c r="R36" s="88"/>
      <c r="S36" s="89"/>
    </row>
    <row r="37" spans="1:19" s="5" customFormat="1" ht="30" x14ac:dyDescent="0.2">
      <c r="A37" s="6" t="s">
        <v>0</v>
      </c>
      <c r="B37" s="84" t="s">
        <v>1</v>
      </c>
      <c r="C37" s="7" t="s">
        <v>5</v>
      </c>
      <c r="D37" s="7" t="s">
        <v>69</v>
      </c>
      <c r="E37" s="90" t="str">
        <f>IF(E15="","[Program 1]",E15)</f>
        <v>Wyoming Care Management Entity Program</v>
      </c>
      <c r="F37" s="90" t="str">
        <f>IF(F15="","[Program 2]",F15)</f>
        <v>[Program 2]</v>
      </c>
      <c r="G37" s="90" t="str">
        <f>IF(G15="","[Program 3]",G15)</f>
        <v>[Program 3]</v>
      </c>
      <c r="H37" s="90" t="str">
        <f>IF(H15="","[Program 4]",H15)</f>
        <v>[Program 4]</v>
      </c>
      <c r="I37" s="90" t="str">
        <f>IF(I15="","[Program 5]",I15)</f>
        <v>[Program 5]</v>
      </c>
      <c r="J37" s="90" t="str">
        <f>IF(J15="","[Program 6]",J15)</f>
        <v>[Program 6]</v>
      </c>
      <c r="K37" s="90" t="str">
        <f>IF(K15="","[Program 7]",K15)</f>
        <v>[Program 7]</v>
      </c>
      <c r="L37" s="90" t="str">
        <f>IF(L15="","[Program 8]",L15)</f>
        <v>[Program 8]</v>
      </c>
      <c r="M37" s="90" t="str">
        <f>IF(M15="","[Program 9]",M15)</f>
        <v>[Program 9]</v>
      </c>
      <c r="N37" s="90" t="str">
        <f>IF(N15="","[Program 10]",N15)</f>
        <v>[Program 10]</v>
      </c>
      <c r="O37" s="90" t="str">
        <f>IF(O15="","[Program 11]",O15)</f>
        <v>[Program 11]</v>
      </c>
      <c r="P37" s="90" t="str">
        <f>IF(P15="","[Program 12]",P15)</f>
        <v>[Program 12]</v>
      </c>
      <c r="Q37" s="90" t="str">
        <f>IF(Q15="","[Program 13]",Q15)</f>
        <v>[Program 13]</v>
      </c>
      <c r="R37" s="90" t="str">
        <f>IF(R15="","[Program 14]",R15)</f>
        <v>[Program 14]</v>
      </c>
      <c r="S37" s="90" t="str">
        <f>IF(S15="","[Program 15]",S15)</f>
        <v>[Program 15]</v>
      </c>
    </row>
    <row r="38" spans="1:19" ht="148.5" customHeight="1" x14ac:dyDescent="0.25">
      <c r="A38" s="157" t="s">
        <v>428</v>
      </c>
      <c r="B38" s="157"/>
      <c r="C38" s="157"/>
      <c r="D38" s="94" t="s">
        <v>227</v>
      </c>
      <c r="E38" s="92" t="s">
        <v>228</v>
      </c>
      <c r="F38" s="92" t="s">
        <v>228</v>
      </c>
      <c r="G38" s="92" t="s">
        <v>228</v>
      </c>
      <c r="H38" s="92" t="s">
        <v>228</v>
      </c>
      <c r="I38" s="92" t="s">
        <v>228</v>
      </c>
      <c r="J38" s="92" t="s">
        <v>228</v>
      </c>
      <c r="K38" s="92" t="s">
        <v>228</v>
      </c>
      <c r="L38" s="92" t="s">
        <v>228</v>
      </c>
      <c r="M38" s="92" t="s">
        <v>228</v>
      </c>
      <c r="N38" s="92" t="s">
        <v>228</v>
      </c>
      <c r="O38" s="92" t="s">
        <v>228</v>
      </c>
      <c r="P38" s="92" t="s">
        <v>228</v>
      </c>
      <c r="Q38" s="92" t="s">
        <v>228</v>
      </c>
      <c r="R38" s="92" t="s">
        <v>228</v>
      </c>
      <c r="S38" s="92" t="s">
        <v>228</v>
      </c>
    </row>
    <row r="39" spans="1:19" ht="59.25" customHeight="1" x14ac:dyDescent="0.25">
      <c r="A39" s="38" t="s">
        <v>269</v>
      </c>
      <c r="B39" s="37" t="s">
        <v>316</v>
      </c>
      <c r="C39" s="37" t="s">
        <v>412</v>
      </c>
      <c r="D39" s="17" t="s">
        <v>232</v>
      </c>
      <c r="E39" s="95" t="s">
        <v>419</v>
      </c>
      <c r="F39" s="95"/>
      <c r="G39" s="95"/>
      <c r="H39" s="95"/>
      <c r="I39" s="95"/>
      <c r="J39" s="95"/>
      <c r="K39" s="95"/>
      <c r="L39" s="95"/>
      <c r="M39" s="95"/>
      <c r="N39" s="95"/>
      <c r="O39" s="95"/>
      <c r="P39" s="95"/>
      <c r="Q39" s="95"/>
      <c r="R39" s="95"/>
      <c r="S39" s="95"/>
    </row>
    <row r="40" spans="1:19" ht="59.25" customHeight="1" x14ac:dyDescent="0.25">
      <c r="A40" s="38" t="s">
        <v>270</v>
      </c>
      <c r="B40" s="37" t="s">
        <v>364</v>
      </c>
      <c r="C40" s="37" t="s">
        <v>413</v>
      </c>
      <c r="D40" s="45" t="s">
        <v>2</v>
      </c>
      <c r="E40" s="96" t="s">
        <v>461</v>
      </c>
      <c r="F40" s="96"/>
      <c r="G40" s="96"/>
      <c r="H40" s="96"/>
      <c r="I40" s="96"/>
      <c r="J40" s="96"/>
      <c r="K40" s="96"/>
      <c r="L40" s="96"/>
      <c r="M40" s="96"/>
      <c r="N40" s="96"/>
      <c r="O40" s="96"/>
      <c r="P40" s="96"/>
      <c r="Q40" s="96"/>
      <c r="R40" s="96"/>
      <c r="S40" s="96"/>
    </row>
    <row r="41" spans="1:19" ht="59.25" customHeight="1" x14ac:dyDescent="0.25">
      <c r="A41" s="38" t="s">
        <v>367</v>
      </c>
      <c r="B41" s="37" t="s">
        <v>365</v>
      </c>
      <c r="C41" s="37" t="s">
        <v>414</v>
      </c>
      <c r="D41" s="45" t="s">
        <v>2</v>
      </c>
      <c r="E41" s="97">
        <v>45383</v>
      </c>
      <c r="F41" s="96"/>
      <c r="G41" s="96"/>
      <c r="H41" s="96"/>
      <c r="I41" s="96"/>
      <c r="J41" s="96"/>
      <c r="K41" s="96"/>
      <c r="L41" s="96"/>
      <c r="M41" s="96"/>
      <c r="N41" s="96"/>
      <c r="O41" s="96"/>
      <c r="P41" s="96"/>
      <c r="Q41" s="96"/>
      <c r="R41" s="96"/>
      <c r="S41" s="96"/>
    </row>
    <row r="42" spans="1:19" ht="63" customHeight="1" thickBot="1" x14ac:dyDescent="0.3">
      <c r="A42" s="86" t="s">
        <v>368</v>
      </c>
      <c r="B42" s="86" t="s">
        <v>366</v>
      </c>
      <c r="C42" s="86" t="s">
        <v>415</v>
      </c>
      <c r="D42" s="46" t="s">
        <v>2</v>
      </c>
      <c r="E42" s="73" t="s">
        <v>462</v>
      </c>
      <c r="F42" s="73"/>
      <c r="G42" s="73"/>
      <c r="H42" s="73"/>
      <c r="I42" s="73"/>
      <c r="J42" s="73"/>
      <c r="K42" s="73"/>
      <c r="L42" s="73"/>
      <c r="M42" s="73"/>
      <c r="N42" s="73"/>
      <c r="O42" s="73"/>
      <c r="P42" s="73"/>
      <c r="Q42" s="73"/>
      <c r="R42" s="73"/>
      <c r="S42" s="73"/>
    </row>
    <row r="43" spans="1:19" x14ac:dyDescent="0.25">
      <c r="A43" s="117" t="s">
        <v>443</v>
      </c>
      <c r="B43" s="39"/>
      <c r="C43" s="40"/>
      <c r="D43" s="40"/>
      <c r="E43" s="5"/>
      <c r="F43" s="5"/>
      <c r="G43" s="5"/>
      <c r="H43" s="5"/>
      <c r="I43" s="5"/>
      <c r="J43" s="5"/>
      <c r="K43" s="5"/>
      <c r="L43" s="5"/>
      <c r="M43" s="5"/>
      <c r="N43" s="5"/>
      <c r="O43" s="5"/>
      <c r="P43" s="5"/>
      <c r="Q43" s="5"/>
      <c r="R43" s="5"/>
      <c r="S43" s="5"/>
    </row>
    <row r="44" spans="1:19" s="29" customFormat="1" hidden="1" x14ac:dyDescent="0.25">
      <c r="A44" s="28" t="s">
        <v>238</v>
      </c>
      <c r="C44" s="30"/>
      <c r="D44" s="30"/>
      <c r="E44" s="30"/>
      <c r="F44" s="30"/>
    </row>
    <row r="45" spans="1:19" s="29" customFormat="1" hidden="1" x14ac:dyDescent="0.25">
      <c r="D45" s="31" t="s">
        <v>239</v>
      </c>
      <c r="E45" s="32"/>
      <c r="F45" s="30"/>
    </row>
    <row r="46" spans="1:19" s="29" customFormat="1" hidden="1" x14ac:dyDescent="0.25">
      <c r="D46" s="33" t="s">
        <v>257</v>
      </c>
      <c r="E46" s="29" t="str">
        <f t="shared" ref="E46:E56" si="0">IF(E22="Covered",(CONCATENATE($B22,"-")),"")</f>
        <v/>
      </c>
      <c r="F46" s="29" t="str">
        <f t="shared" ref="F46:S46" si="1">IF(F22="Covered",(CONCATENATE($B22,"-")),"")</f>
        <v/>
      </c>
      <c r="G46" s="29" t="str">
        <f t="shared" si="1"/>
        <v/>
      </c>
      <c r="H46" s="29" t="str">
        <f t="shared" si="1"/>
        <v/>
      </c>
      <c r="I46" s="29" t="str">
        <f t="shared" si="1"/>
        <v/>
      </c>
      <c r="J46" s="29" t="str">
        <f t="shared" si="1"/>
        <v/>
      </c>
      <c r="K46" s="29" t="str">
        <f t="shared" si="1"/>
        <v/>
      </c>
      <c r="L46" s="29" t="str">
        <f t="shared" si="1"/>
        <v/>
      </c>
      <c r="M46" s="29" t="str">
        <f t="shared" si="1"/>
        <v/>
      </c>
      <c r="N46" s="29" t="str">
        <f t="shared" si="1"/>
        <v/>
      </c>
      <c r="O46" s="29" t="str">
        <f t="shared" si="1"/>
        <v/>
      </c>
      <c r="P46" s="29" t="str">
        <f t="shared" si="1"/>
        <v/>
      </c>
      <c r="Q46" s="29" t="str">
        <f t="shared" si="1"/>
        <v/>
      </c>
      <c r="R46" s="29" t="str">
        <f t="shared" si="1"/>
        <v/>
      </c>
      <c r="S46" s="29" t="str">
        <f t="shared" si="1"/>
        <v/>
      </c>
    </row>
    <row r="47" spans="1:19" s="29" customFormat="1" hidden="1" x14ac:dyDescent="0.25">
      <c r="D47" s="33" t="s">
        <v>258</v>
      </c>
      <c r="E47" s="29" t="str">
        <f t="shared" si="0"/>
        <v/>
      </c>
      <c r="F47" s="29" t="str">
        <f t="shared" ref="F47:S47" si="2">IF(F23="Covered",(CONCATENATE($B23,"-")),"")</f>
        <v/>
      </c>
      <c r="G47" s="29" t="str">
        <f t="shared" si="2"/>
        <v/>
      </c>
      <c r="H47" s="29" t="str">
        <f t="shared" si="2"/>
        <v/>
      </c>
      <c r="I47" s="29" t="str">
        <f t="shared" si="2"/>
        <v/>
      </c>
      <c r="J47" s="29" t="str">
        <f t="shared" si="2"/>
        <v/>
      </c>
      <c r="K47" s="29" t="str">
        <f t="shared" si="2"/>
        <v/>
      </c>
      <c r="L47" s="29" t="str">
        <f t="shared" si="2"/>
        <v/>
      </c>
      <c r="M47" s="29" t="str">
        <f t="shared" si="2"/>
        <v/>
      </c>
      <c r="N47" s="29" t="str">
        <f t="shared" si="2"/>
        <v/>
      </c>
      <c r="O47" s="29" t="str">
        <f t="shared" si="2"/>
        <v/>
      </c>
      <c r="P47" s="29" t="str">
        <f t="shared" si="2"/>
        <v/>
      </c>
      <c r="Q47" s="29" t="str">
        <f t="shared" si="2"/>
        <v/>
      </c>
      <c r="R47" s="29" t="str">
        <f t="shared" si="2"/>
        <v/>
      </c>
      <c r="S47" s="29" t="str">
        <f t="shared" si="2"/>
        <v/>
      </c>
    </row>
    <row r="48" spans="1:19" s="29" customFormat="1" hidden="1" x14ac:dyDescent="0.25">
      <c r="D48" s="33" t="s">
        <v>259</v>
      </c>
      <c r="E48" s="29" t="str">
        <f t="shared" si="0"/>
        <v/>
      </c>
      <c r="F48" s="29" t="str">
        <f t="shared" ref="F48:S48" si="3">IF(F24="Covered",(CONCATENATE($B24,"-")),"")</f>
        <v/>
      </c>
      <c r="G48" s="29" t="str">
        <f t="shared" si="3"/>
        <v/>
      </c>
      <c r="H48" s="29" t="str">
        <f t="shared" si="3"/>
        <v/>
      </c>
      <c r="I48" s="29" t="str">
        <f t="shared" si="3"/>
        <v/>
      </c>
      <c r="J48" s="29" t="str">
        <f t="shared" si="3"/>
        <v/>
      </c>
      <c r="K48" s="29" t="str">
        <f t="shared" si="3"/>
        <v/>
      </c>
      <c r="L48" s="29" t="str">
        <f t="shared" si="3"/>
        <v/>
      </c>
      <c r="M48" s="29" t="str">
        <f t="shared" si="3"/>
        <v/>
      </c>
      <c r="N48" s="29" t="str">
        <f t="shared" si="3"/>
        <v/>
      </c>
      <c r="O48" s="29" t="str">
        <f t="shared" si="3"/>
        <v/>
      </c>
      <c r="P48" s="29" t="str">
        <f t="shared" si="3"/>
        <v/>
      </c>
      <c r="Q48" s="29" t="str">
        <f t="shared" si="3"/>
        <v/>
      </c>
      <c r="R48" s="29" t="str">
        <f t="shared" si="3"/>
        <v/>
      </c>
      <c r="S48" s="29" t="str">
        <f t="shared" si="3"/>
        <v/>
      </c>
    </row>
    <row r="49" spans="3:19" s="29" customFormat="1" hidden="1" x14ac:dyDescent="0.25">
      <c r="D49" s="33" t="s">
        <v>260</v>
      </c>
      <c r="E49" s="29" t="str">
        <f t="shared" si="0"/>
        <v/>
      </c>
      <c r="F49" s="29" t="str">
        <f t="shared" ref="F49:S49" si="4">IF(F25="Covered",(CONCATENATE($B25,"-")),"")</f>
        <v/>
      </c>
      <c r="G49" s="29" t="str">
        <f t="shared" si="4"/>
        <v/>
      </c>
      <c r="H49" s="29" t="str">
        <f t="shared" si="4"/>
        <v/>
      </c>
      <c r="I49" s="29" t="str">
        <f t="shared" si="4"/>
        <v/>
      </c>
      <c r="J49" s="29" t="str">
        <f t="shared" si="4"/>
        <v/>
      </c>
      <c r="K49" s="29" t="str">
        <f t="shared" si="4"/>
        <v/>
      </c>
      <c r="L49" s="29" t="str">
        <f t="shared" si="4"/>
        <v/>
      </c>
      <c r="M49" s="29" t="str">
        <f t="shared" si="4"/>
        <v/>
      </c>
      <c r="N49" s="29" t="str">
        <f t="shared" si="4"/>
        <v/>
      </c>
      <c r="O49" s="29" t="str">
        <f t="shared" si="4"/>
        <v/>
      </c>
      <c r="P49" s="29" t="str">
        <f t="shared" si="4"/>
        <v/>
      </c>
      <c r="Q49" s="29" t="str">
        <f t="shared" si="4"/>
        <v/>
      </c>
      <c r="R49" s="29" t="str">
        <f t="shared" si="4"/>
        <v/>
      </c>
      <c r="S49" s="29" t="str">
        <f t="shared" si="4"/>
        <v/>
      </c>
    </row>
    <row r="50" spans="3:19" s="29" customFormat="1" hidden="1" x14ac:dyDescent="0.25">
      <c r="D50" s="33" t="s">
        <v>261</v>
      </c>
      <c r="E50" s="29" t="str">
        <f t="shared" si="0"/>
        <v>Pediatric behavioral health-</v>
      </c>
      <c r="F50" s="29" t="str">
        <f t="shared" ref="F50:S50" si="5">IF(F26="Covered",(CONCATENATE($B26,"-")),"")</f>
        <v/>
      </c>
      <c r="G50" s="29" t="str">
        <f t="shared" si="5"/>
        <v/>
      </c>
      <c r="H50" s="29" t="str">
        <f t="shared" si="5"/>
        <v/>
      </c>
      <c r="I50" s="29" t="str">
        <f t="shared" si="5"/>
        <v/>
      </c>
      <c r="J50" s="29" t="str">
        <f t="shared" si="5"/>
        <v/>
      </c>
      <c r="K50" s="29" t="str">
        <f t="shared" si="5"/>
        <v/>
      </c>
      <c r="L50" s="29" t="str">
        <f t="shared" si="5"/>
        <v/>
      </c>
      <c r="M50" s="29" t="str">
        <f t="shared" si="5"/>
        <v/>
      </c>
      <c r="N50" s="29" t="str">
        <f t="shared" si="5"/>
        <v/>
      </c>
      <c r="O50" s="29" t="str">
        <f t="shared" si="5"/>
        <v/>
      </c>
      <c r="P50" s="29" t="str">
        <f t="shared" si="5"/>
        <v/>
      </c>
      <c r="Q50" s="29" t="str">
        <f t="shared" si="5"/>
        <v/>
      </c>
      <c r="R50" s="29" t="str">
        <f t="shared" si="5"/>
        <v/>
      </c>
      <c r="S50" s="29" t="str">
        <f t="shared" si="5"/>
        <v/>
      </c>
    </row>
    <row r="51" spans="3:19" s="29" customFormat="1" hidden="1" x14ac:dyDescent="0.25">
      <c r="D51" s="33" t="s">
        <v>262</v>
      </c>
      <c r="E51" s="29" t="str">
        <f t="shared" si="0"/>
        <v/>
      </c>
      <c r="F51" s="29" t="str">
        <f t="shared" ref="F51:S51" si="6">IF(F27="Covered",(CONCATENATE($B27,"-")),"")</f>
        <v/>
      </c>
      <c r="G51" s="29" t="str">
        <f t="shared" si="6"/>
        <v/>
      </c>
      <c r="H51" s="29" t="str">
        <f t="shared" si="6"/>
        <v/>
      </c>
      <c r="I51" s="29" t="str">
        <f t="shared" si="6"/>
        <v/>
      </c>
      <c r="J51" s="29" t="str">
        <f t="shared" si="6"/>
        <v/>
      </c>
      <c r="K51" s="29" t="str">
        <f t="shared" si="6"/>
        <v/>
      </c>
      <c r="L51" s="29" t="str">
        <f t="shared" si="6"/>
        <v/>
      </c>
      <c r="M51" s="29" t="str">
        <f t="shared" si="6"/>
        <v/>
      </c>
      <c r="N51" s="29" t="str">
        <f t="shared" si="6"/>
        <v/>
      </c>
      <c r="O51" s="29" t="str">
        <f t="shared" si="6"/>
        <v/>
      </c>
      <c r="P51" s="29" t="str">
        <f t="shared" si="6"/>
        <v/>
      </c>
      <c r="Q51" s="29" t="str">
        <f t="shared" si="6"/>
        <v/>
      </c>
      <c r="R51" s="29" t="str">
        <f t="shared" si="6"/>
        <v/>
      </c>
      <c r="S51" s="29" t="str">
        <f t="shared" si="6"/>
        <v/>
      </c>
    </row>
    <row r="52" spans="3:19" s="29" customFormat="1" hidden="1" x14ac:dyDescent="0.25">
      <c r="D52" s="33" t="s">
        <v>263</v>
      </c>
      <c r="E52" s="29" t="str">
        <f t="shared" si="0"/>
        <v/>
      </c>
      <c r="F52" s="29" t="str">
        <f t="shared" ref="F52:S52" si="7">IF(F28="Covered",(CONCATENATE($B28,"-")),"")</f>
        <v/>
      </c>
      <c r="G52" s="29" t="str">
        <f t="shared" si="7"/>
        <v/>
      </c>
      <c r="H52" s="29" t="str">
        <f t="shared" si="7"/>
        <v/>
      </c>
      <c r="I52" s="29" t="str">
        <f t="shared" si="7"/>
        <v/>
      </c>
      <c r="J52" s="29" t="str">
        <f t="shared" si="7"/>
        <v/>
      </c>
      <c r="K52" s="29" t="str">
        <f t="shared" si="7"/>
        <v/>
      </c>
      <c r="L52" s="29" t="str">
        <f t="shared" si="7"/>
        <v/>
      </c>
      <c r="M52" s="29" t="str">
        <f t="shared" si="7"/>
        <v/>
      </c>
      <c r="N52" s="29" t="str">
        <f t="shared" si="7"/>
        <v/>
      </c>
      <c r="O52" s="29" t="str">
        <f t="shared" si="7"/>
        <v/>
      </c>
      <c r="P52" s="29" t="str">
        <f t="shared" si="7"/>
        <v/>
      </c>
      <c r="Q52" s="29" t="str">
        <f t="shared" si="7"/>
        <v/>
      </c>
      <c r="R52" s="29" t="str">
        <f t="shared" si="7"/>
        <v/>
      </c>
      <c r="S52" s="29" t="str">
        <f t="shared" si="7"/>
        <v/>
      </c>
    </row>
    <row r="53" spans="3:19" s="29" customFormat="1" hidden="1" x14ac:dyDescent="0.25">
      <c r="D53" s="33" t="s">
        <v>264</v>
      </c>
      <c r="E53" s="29" t="str">
        <f t="shared" si="0"/>
        <v/>
      </c>
      <c r="F53" s="29" t="str">
        <f t="shared" ref="F53:S53" si="8">IF(F29="Covered",(CONCATENATE($B29,"-")),"")</f>
        <v/>
      </c>
      <c r="G53" s="29" t="str">
        <f t="shared" si="8"/>
        <v/>
      </c>
      <c r="H53" s="29" t="str">
        <f t="shared" si="8"/>
        <v/>
      </c>
      <c r="I53" s="29" t="str">
        <f t="shared" si="8"/>
        <v/>
      </c>
      <c r="J53" s="29" t="str">
        <f t="shared" si="8"/>
        <v/>
      </c>
      <c r="K53" s="29" t="str">
        <f t="shared" si="8"/>
        <v/>
      </c>
      <c r="L53" s="29" t="str">
        <f t="shared" si="8"/>
        <v/>
      </c>
      <c r="M53" s="29" t="str">
        <f t="shared" si="8"/>
        <v/>
      </c>
      <c r="N53" s="29" t="str">
        <f t="shared" si="8"/>
        <v/>
      </c>
      <c r="O53" s="29" t="str">
        <f t="shared" si="8"/>
        <v/>
      </c>
      <c r="P53" s="29" t="str">
        <f t="shared" si="8"/>
        <v/>
      </c>
      <c r="Q53" s="29" t="str">
        <f t="shared" si="8"/>
        <v/>
      </c>
      <c r="R53" s="29" t="str">
        <f t="shared" si="8"/>
        <v/>
      </c>
      <c r="S53" s="29" t="str">
        <f t="shared" si="8"/>
        <v/>
      </c>
    </row>
    <row r="54" spans="3:19" s="29" customFormat="1" hidden="1" x14ac:dyDescent="0.25">
      <c r="D54" s="33" t="s">
        <v>265</v>
      </c>
      <c r="E54" s="29" t="str">
        <f t="shared" si="0"/>
        <v/>
      </c>
      <c r="F54" s="29" t="str">
        <f t="shared" ref="F54:S54" si="9">IF(F30="Covered",(CONCATENATE($B30,"-")),"")</f>
        <v/>
      </c>
      <c r="G54" s="29" t="str">
        <f t="shared" si="9"/>
        <v/>
      </c>
      <c r="H54" s="29" t="str">
        <f t="shared" si="9"/>
        <v/>
      </c>
      <c r="I54" s="29" t="str">
        <f t="shared" si="9"/>
        <v/>
      </c>
      <c r="J54" s="29" t="str">
        <f t="shared" si="9"/>
        <v/>
      </c>
      <c r="K54" s="29" t="str">
        <f t="shared" si="9"/>
        <v/>
      </c>
      <c r="L54" s="29" t="str">
        <f t="shared" si="9"/>
        <v/>
      </c>
      <c r="M54" s="29" t="str">
        <f t="shared" si="9"/>
        <v/>
      </c>
      <c r="N54" s="29" t="str">
        <f t="shared" si="9"/>
        <v/>
      </c>
      <c r="O54" s="29" t="str">
        <f t="shared" si="9"/>
        <v/>
      </c>
      <c r="P54" s="29" t="str">
        <f t="shared" si="9"/>
        <v/>
      </c>
      <c r="Q54" s="29" t="str">
        <f t="shared" si="9"/>
        <v/>
      </c>
      <c r="R54" s="29" t="str">
        <f t="shared" si="9"/>
        <v/>
      </c>
      <c r="S54" s="29" t="str">
        <f t="shared" si="9"/>
        <v/>
      </c>
    </row>
    <row r="55" spans="3:19" s="29" customFormat="1" hidden="1" x14ac:dyDescent="0.25">
      <c r="D55" s="33" t="s">
        <v>266</v>
      </c>
      <c r="E55" s="29" t="str">
        <f t="shared" si="0"/>
        <v/>
      </c>
      <c r="F55" s="29" t="str">
        <f t="shared" ref="F55:S55" si="10">IF(F31="Covered",(CONCATENATE($B31,"-")),"")</f>
        <v/>
      </c>
      <c r="G55" s="29" t="str">
        <f t="shared" si="10"/>
        <v/>
      </c>
      <c r="H55" s="29" t="str">
        <f t="shared" si="10"/>
        <v/>
      </c>
      <c r="I55" s="29" t="str">
        <f t="shared" si="10"/>
        <v/>
      </c>
      <c r="J55" s="29" t="str">
        <f t="shared" si="10"/>
        <v/>
      </c>
      <c r="K55" s="29" t="str">
        <f t="shared" si="10"/>
        <v/>
      </c>
      <c r="L55" s="29" t="str">
        <f t="shared" si="10"/>
        <v/>
      </c>
      <c r="M55" s="29" t="str">
        <f t="shared" si="10"/>
        <v/>
      </c>
      <c r="N55" s="29" t="str">
        <f t="shared" si="10"/>
        <v/>
      </c>
      <c r="O55" s="29" t="str">
        <f t="shared" si="10"/>
        <v/>
      </c>
      <c r="P55" s="29" t="str">
        <f t="shared" si="10"/>
        <v/>
      </c>
      <c r="Q55" s="29" t="str">
        <f t="shared" si="10"/>
        <v/>
      </c>
      <c r="R55" s="29" t="str">
        <f t="shared" si="10"/>
        <v/>
      </c>
      <c r="S55" s="29" t="str">
        <f t="shared" si="10"/>
        <v/>
      </c>
    </row>
    <row r="56" spans="3:19" s="29" customFormat="1" hidden="1" x14ac:dyDescent="0.25">
      <c r="D56" s="33" t="s">
        <v>267</v>
      </c>
      <c r="E56" s="29" t="str">
        <f t="shared" si="0"/>
        <v>LTSS-</v>
      </c>
      <c r="F56" s="29" t="str">
        <f t="shared" ref="F56:S56" si="11">IF(F32="Covered",(CONCATENATE($B32,"-")),"")</f>
        <v/>
      </c>
      <c r="G56" s="29" t="str">
        <f t="shared" si="11"/>
        <v/>
      </c>
      <c r="H56" s="29" t="str">
        <f t="shared" si="11"/>
        <v/>
      </c>
      <c r="I56" s="29" t="str">
        <f t="shared" si="11"/>
        <v/>
      </c>
      <c r="J56" s="29" t="str">
        <f t="shared" si="11"/>
        <v/>
      </c>
      <c r="K56" s="29" t="str">
        <f t="shared" si="11"/>
        <v/>
      </c>
      <c r="L56" s="29" t="str">
        <f t="shared" si="11"/>
        <v/>
      </c>
      <c r="M56" s="29" t="str">
        <f t="shared" si="11"/>
        <v/>
      </c>
      <c r="N56" s="29" t="str">
        <f t="shared" si="11"/>
        <v/>
      </c>
      <c r="O56" s="29" t="str">
        <f t="shared" si="11"/>
        <v/>
      </c>
      <c r="P56" s="29" t="str">
        <f t="shared" si="11"/>
        <v/>
      </c>
      <c r="Q56" s="29" t="str">
        <f t="shared" si="11"/>
        <v/>
      </c>
      <c r="R56" s="29" t="str">
        <f t="shared" si="11"/>
        <v/>
      </c>
      <c r="S56" s="29" t="str">
        <f t="shared" si="11"/>
        <v/>
      </c>
    </row>
    <row r="57" spans="3:19" s="29" customFormat="1" hidden="1" x14ac:dyDescent="0.25">
      <c r="D57" s="33" t="s">
        <v>268</v>
      </c>
      <c r="E57" s="29" t="str">
        <f t="shared" ref="E57:S57" si="12">IF(E33&lt;&gt;"","other services","")</f>
        <v/>
      </c>
      <c r="F57" s="29" t="str">
        <f>IF(F33&lt;&gt;"","other services","")</f>
        <v/>
      </c>
      <c r="G57" s="29" t="str">
        <f t="shared" si="12"/>
        <v/>
      </c>
      <c r="H57" s="29" t="str">
        <f t="shared" si="12"/>
        <v/>
      </c>
      <c r="I57" s="29" t="str">
        <f t="shared" si="12"/>
        <v/>
      </c>
      <c r="J57" s="29" t="str">
        <f t="shared" si="12"/>
        <v/>
      </c>
      <c r="K57" s="29" t="str">
        <f t="shared" si="12"/>
        <v/>
      </c>
      <c r="L57" s="29" t="str">
        <f t="shared" si="12"/>
        <v/>
      </c>
      <c r="M57" s="29" t="str">
        <f t="shared" si="12"/>
        <v/>
      </c>
      <c r="N57" s="29" t="str">
        <f t="shared" si="12"/>
        <v/>
      </c>
      <c r="O57" s="29" t="str">
        <f t="shared" si="12"/>
        <v/>
      </c>
      <c r="P57" s="29" t="str">
        <f t="shared" si="12"/>
        <v/>
      </c>
      <c r="Q57" s="29" t="str">
        <f t="shared" si="12"/>
        <v/>
      </c>
      <c r="R57" s="29" t="str">
        <f t="shared" si="12"/>
        <v/>
      </c>
      <c r="S57" s="29" t="str">
        <f t="shared" si="12"/>
        <v/>
      </c>
    </row>
    <row r="58" spans="3:19" s="29" customFormat="1" hidden="1" x14ac:dyDescent="0.25">
      <c r="D58" s="34" t="s">
        <v>240</v>
      </c>
      <c r="E58" s="29" t="str">
        <f>_xlfn.TEXTJOIN(CHAR(10),TRUE,E46:E57)</f>
        <v>Pediatric behavioral health-
LTSS-</v>
      </c>
      <c r="F58" s="29" t="str">
        <f t="shared" ref="F58:S58" si="13">_xlfn.TEXTJOIN(CHAR(10),TRUE,F46:F57)</f>
        <v/>
      </c>
      <c r="G58" s="29" t="str">
        <f t="shared" si="13"/>
        <v/>
      </c>
      <c r="H58" s="29" t="str">
        <f t="shared" si="13"/>
        <v/>
      </c>
      <c r="I58" s="29" t="str">
        <f t="shared" si="13"/>
        <v/>
      </c>
      <c r="J58" s="29" t="str">
        <f t="shared" si="13"/>
        <v/>
      </c>
      <c r="K58" s="29" t="str">
        <f t="shared" si="13"/>
        <v/>
      </c>
      <c r="L58" s="29" t="str">
        <f t="shared" si="13"/>
        <v/>
      </c>
      <c r="M58" s="29" t="str">
        <f t="shared" si="13"/>
        <v/>
      </c>
      <c r="N58" s="29" t="str">
        <f t="shared" si="13"/>
        <v/>
      </c>
      <c r="O58" s="29" t="str">
        <f t="shared" si="13"/>
        <v/>
      </c>
      <c r="P58" s="29" t="str">
        <f t="shared" si="13"/>
        <v/>
      </c>
      <c r="Q58" s="29" t="str">
        <f t="shared" si="13"/>
        <v/>
      </c>
      <c r="R58" s="29" t="str">
        <f t="shared" si="13"/>
        <v/>
      </c>
      <c r="S58" s="29" t="str">
        <f t="shared" si="13"/>
        <v/>
      </c>
    </row>
    <row r="59" spans="3:19" s="29" customFormat="1" hidden="1" x14ac:dyDescent="0.25">
      <c r="D59" s="29" t="s">
        <v>241</v>
      </c>
      <c r="E59" s="29" t="str">
        <f>SUBSTITUTE(E58,"-",", ")</f>
        <v xml:space="preserve">Pediatric behavioral health, 
LTSS, </v>
      </c>
      <c r="F59" s="29" t="str">
        <f t="shared" ref="F59:S59" si="14">SUBSTITUTE(F58,"-",", ")</f>
        <v/>
      </c>
      <c r="G59" s="29" t="str">
        <f t="shared" si="14"/>
        <v/>
      </c>
      <c r="H59" s="29" t="str">
        <f t="shared" si="14"/>
        <v/>
      </c>
      <c r="I59" s="29" t="str">
        <f t="shared" si="14"/>
        <v/>
      </c>
      <c r="J59" s="29" t="str">
        <f t="shared" si="14"/>
        <v/>
      </c>
      <c r="K59" s="29" t="str">
        <f t="shared" si="14"/>
        <v/>
      </c>
      <c r="L59" s="29" t="str">
        <f t="shared" si="14"/>
        <v/>
      </c>
      <c r="M59" s="29" t="str">
        <f t="shared" si="14"/>
        <v/>
      </c>
      <c r="N59" s="29" t="str">
        <f t="shared" si="14"/>
        <v/>
      </c>
      <c r="O59" s="29" t="str">
        <f t="shared" si="14"/>
        <v/>
      </c>
      <c r="P59" s="29" t="str">
        <f t="shared" si="14"/>
        <v/>
      </c>
      <c r="Q59" s="29" t="str">
        <f t="shared" si="14"/>
        <v/>
      </c>
      <c r="R59" s="29" t="str">
        <f t="shared" si="14"/>
        <v/>
      </c>
      <c r="S59" s="29" t="str">
        <f t="shared" si="14"/>
        <v/>
      </c>
    </row>
    <row r="60" spans="3:19" s="29" customFormat="1" hidden="1" x14ac:dyDescent="0.25">
      <c r="C60" s="30"/>
      <c r="D60" s="30"/>
      <c r="E60" s="30"/>
      <c r="F60" s="30"/>
    </row>
  </sheetData>
  <sheetProtection algorithmName="SHA-512" hashValue="3lAfoOvgWnxt25lVBsOeb6vg4H/q2YLEidybG9o8nwgTQrKbDjAC+ZXuEsBRwWvrhc5LWes4n0bv9Nt3Tbt3bg==" saltValue="p284jOeKrGVXS0j8U8FtDg==" spinCount="100000" sheet="1" objects="1" scenarios="1" formatColumns="0" formatRows="0"/>
  <protectedRanges>
    <protectedRange algorithmName="SHA-512" hashValue="bA/kSnPef+qRTca4U5DAMPeRkTDfP+PGeEtinvNwwrxtASWdYiwSLpjfJNAo5ckNtxmOxm6JvI9I5zwPPokWaw==" saltValue="oFt+B+LVA7LiT5P6ZKMhsw==" spinCount="100000" sqref="E22:S34 E15:S17 E19:S20 E39:S43 E5:F11" name="Range1"/>
  </protectedRanges>
  <dataConsolidate/>
  <mergeCells count="6">
    <mergeCell ref="A3:C3"/>
    <mergeCell ref="A13:C13"/>
    <mergeCell ref="A36:C36"/>
    <mergeCell ref="A21:C21"/>
    <mergeCell ref="A38:C38"/>
    <mergeCell ref="A18:C18"/>
  </mergeCells>
  <phoneticPr fontId="9" type="noConversion"/>
  <dataValidations count="2">
    <dataValidation allowBlank="1" showInputMessage="1" showErrorMessage="1" errorTitle="Date" error="Please enter a date in MM/DD/YYYY format." sqref="E11:F11 E8"/>
    <dataValidation allowBlank="1" showInputMessage="1" errorTitle="Date" error="Please enter a date in MM/DD/YYYY format." sqref="E10"/>
  </dataValidations>
  <pageMargins left="0.7" right="0.7" top="0.75" bottom="0.75" header="0.3" footer="0.3"/>
  <pageSetup orientation="portrait" horizontalDpi="4294967293" verticalDpi="4294967293" r:id="rId1"/>
  <ignoredErrors>
    <ignoredError sqref="E4" unlockedFormula="1"/>
  </ignoredErrors>
  <extLst>
    <ext xmlns:x14="http://schemas.microsoft.com/office/spreadsheetml/2009/9/main" uri="{CCE6A557-97BC-4b89-ADB6-D9C93CAAB3DF}">
      <x14:dataValidations xmlns:xm="http://schemas.microsoft.com/office/excel/2006/main" count="5">
        <x14:dataValidation type="list" allowBlank="1" showInputMessage="1" prompt="To enter free text, select cell and type - do not click into cell">
          <x14:formula1>
            <xm:f>'Set Values'!$N$3:$N$7</xm:f>
          </x14:formula1>
          <xm:sqref>E17:S17</xm:sqref>
        </x14:dataValidation>
        <x14:dataValidation type="list" allowBlank="1" showInputMessage="1" showErrorMessage="1">
          <x14:formula1>
            <xm:f>'Set Values'!$A$3:$A$52</xm:f>
          </x14:formula1>
          <xm:sqref>E7</xm:sqref>
        </x14:dataValidation>
        <x14:dataValidation type="list" allowBlank="1" showInputMessage="1" showErrorMessage="1">
          <x14:formula1>
            <xm:f>'Set Values'!$C$3:$C$4</xm:f>
          </x14:formula1>
          <xm:sqref>E22:S32</xm:sqref>
        </x14:dataValidation>
        <x14:dataValidation type="list" allowBlank="1" showInputMessage="1" errorTitle="Date" error="Please enter a date in MM/DD/YYYY format.">
          <x14:formula1>
            <xm:f>'Set Values'!$B$3:$B$10</xm:f>
          </x14:formula1>
          <xm:sqref>E9</xm:sqref>
        </x14:dataValidation>
        <x14:dataValidation type="list" allowBlank="1" showInputMessage="1" showErrorMessage="1">
          <x14:formula1>
            <xm:f>'Set Values'!$D$3:$D$4</xm:f>
          </x14:formula1>
          <xm:sqref>E39:S39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Z135"/>
  <sheetViews>
    <sheetView showGridLines="0" topLeftCell="A8" zoomScale="85" zoomScaleNormal="85" workbookViewId="0">
      <selection activeCell="E43" sqref="E43"/>
    </sheetView>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DATA OK: Assurances correctly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IF('I_State&amp;Prog_Info'!E15="","[Program 1]",'I_State&amp;Prog_Info'!E15)</f>
        <v>Wyoming Care Management Entity Program</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IF('I_State&amp;Prog_Info'!E17="","(Placeholder for plan type)",'I_State&amp;Prog_Info'!E17)</f>
        <v>PAHP</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IF('I_State&amp;Prog_Info'!E59="","(Placeholder for providers)",'I_State&amp;Prog_Info'!E59)</f>
        <v xml:space="preserve">Pediatric behavioral health, 
LTSS, </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IF('I_State&amp;Prog_Info'!E39="","(Placeholder for separate analysis and results document)",'I_State&amp;Prog_Info'!E39)</f>
        <v>No, analysis methods and results are not contained in a separate document(s)</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DATA OK: Analysis and results correctly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IF('I_State&amp;Prog_Info'!E40="","(Placeholder for separate analysis and results document)",'I_State&amp;Prog_Info'!E40)</f>
        <v>Wyoming Department of Health Care Management Entity Program SFY 2023 External Quality Review Technical Report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f>IF('I_State&amp;Prog_Info'!E41="","(Placeholder for separate analysis and results document)",'I_State&amp;Prog_Info'!E41)</f>
        <v>45383</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6"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t="s">
        <v>214</v>
      </c>
      <c r="F14" s="51" t="s">
        <v>214</v>
      </c>
      <c r="G14" s="51" t="s">
        <v>214</v>
      </c>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t="s">
        <v>453</v>
      </c>
      <c r="F15" s="51" t="s">
        <v>454</v>
      </c>
      <c r="G15" s="51" t="s">
        <v>455</v>
      </c>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t="s">
        <v>452</v>
      </c>
      <c r="F16" s="78" t="s">
        <v>452</v>
      </c>
      <c r="G16" s="78" t="s">
        <v>456</v>
      </c>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t="s">
        <v>202</v>
      </c>
      <c r="F17" s="78" t="s">
        <v>202</v>
      </c>
      <c r="G17" s="78" t="s">
        <v>202</v>
      </c>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t="s">
        <v>326</v>
      </c>
      <c r="F18" s="79" t="s">
        <v>326</v>
      </c>
      <c r="G18" s="79" t="s">
        <v>326</v>
      </c>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t="s">
        <v>221</v>
      </c>
      <c r="F23" s="74" t="s">
        <v>463</v>
      </c>
      <c r="G23" s="51" t="s">
        <v>311</v>
      </c>
      <c r="H23" s="51" t="s">
        <v>311</v>
      </c>
      <c r="I23" s="51" t="s">
        <v>311</v>
      </c>
      <c r="J23" s="51" t="s">
        <v>207</v>
      </c>
      <c r="K23" s="51" t="s">
        <v>207</v>
      </c>
      <c r="L23" s="51" t="s">
        <v>464</v>
      </c>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t="s">
        <v>310</v>
      </c>
      <c r="F24" s="76" t="s">
        <v>310</v>
      </c>
      <c r="G24" s="75" t="s">
        <v>311</v>
      </c>
      <c r="H24" s="75" t="s">
        <v>311</v>
      </c>
      <c r="I24" s="75" t="s">
        <v>311</v>
      </c>
      <c r="J24" s="75" t="s">
        <v>310</v>
      </c>
      <c r="K24" s="75" t="s">
        <v>310</v>
      </c>
      <c r="L24" s="75" t="s">
        <v>310</v>
      </c>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t="s">
        <v>465</v>
      </c>
      <c r="F25" s="73" t="s">
        <v>465</v>
      </c>
      <c r="G25" s="73" t="s">
        <v>465</v>
      </c>
      <c r="H25" s="73" t="s">
        <v>465</v>
      </c>
      <c r="I25" s="73" t="s">
        <v>465</v>
      </c>
      <c r="J25" s="73" t="s">
        <v>465</v>
      </c>
      <c r="K25" s="73" t="s">
        <v>465</v>
      </c>
      <c r="L25" s="73" t="s">
        <v>465</v>
      </c>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Magellan Healthcare, Inc.</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t="s">
        <v>466</v>
      </c>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t="s">
        <v>359</v>
      </c>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t="s">
        <v>467</v>
      </c>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t="s">
        <v>465</v>
      </c>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t="s">
        <v>465</v>
      </c>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t="s">
        <v>465</v>
      </c>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134" t="s">
        <v>465</v>
      </c>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t="s">
        <v>465</v>
      </c>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t="s">
        <v>360</v>
      </c>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t="s">
        <v>468</v>
      </c>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t="s">
        <v>468</v>
      </c>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t="s">
        <v>465</v>
      </c>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t="s">
        <v>469</v>
      </c>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9u4ZscSNiXR/hFQ6gUIV6hd37p+H+aMZBRzZAuMKaJZYuE/Ukbgtglv0R5Waoi+h04hLu92r6iW8ERGfUYXnxQ==" saltValue="OnzQcL+A+CSuxFhC486iCA==" spinCount="100000" sheet="1" objects="1" scenarios="1" formatColumns="0" formatRows="0"/>
  <mergeCells count="12">
    <mergeCell ref="A28:C28"/>
    <mergeCell ref="A27:C27"/>
    <mergeCell ref="A4:B4"/>
    <mergeCell ref="A5:B5"/>
    <mergeCell ref="A6:B6"/>
    <mergeCell ref="A7:B7"/>
    <mergeCell ref="A9:C9"/>
    <mergeCell ref="A12:C12"/>
    <mergeCell ref="A21:C21"/>
    <mergeCell ref="A11:C11"/>
    <mergeCell ref="A20:C20"/>
    <mergeCell ref="A8:B8"/>
  </mergeCells>
  <phoneticPr fontId="9" type="noConversion"/>
  <dataValidations count="1">
    <dataValidation allowBlank="1" showInputMessage="1" prompt="To enter free text, select cell and type - do not click into cell" sqref="E15:CZ15"/>
  </dataValidations>
  <pageMargins left="0.7" right="0.7" top="0.75" bottom="0.75" header="0.3" footer="0.3"/>
  <pageSetup orientation="portrait" r:id="rId1"/>
  <ignoredErrors>
    <ignoredError sqref="C3" unlockedFormula="1"/>
  </ignoredErrors>
  <extLst>
    <ext xmlns:x14="http://schemas.microsoft.com/office/spreadsheetml/2009/9/main" uri="{CCE6A557-97BC-4b89-ADB6-D9C93CAAB3DF}">
      <x14:dataValidations xmlns:xm="http://schemas.microsoft.com/office/excel/2006/main" count="8">
        <x14:dataValidation type="list" allowBlank="1" showInputMessage="1">
          <x14:formula1>
            <xm:f>'Set Values'!$I$3:$I$7</xm:f>
          </x14:formula1>
          <xm:sqref>E19:CZ19</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showErrorMessage="1">
          <x14:formula1>
            <xm:f>'Set Values'!$M$3:$M$4</xm:f>
          </x14:formula1>
          <xm:sqref>E31:AR31 E38:AR38</xm:sqref>
        </x14:dataValidation>
        <x14:dataValidation type="list" allowBlank="1" showInputMessage="1" showErrorMessage="1">
          <x14:formula1>
            <xm:f>'Set Values'!$L$3:$L$5</xm:f>
          </x14:formula1>
          <xm:sqref>E24:L24</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Values'!$H$3:$H$12</xm:f>
          </x14:formula1>
          <xm:sqref>E18:CZ18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0"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IF('I_State&amp;Prog_Info'!F15="","[Program 2]",'I_State&amp;Prog_Info'!F15)</f>
        <v>[Program 2]</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IF('I_State&amp;Prog_Info'!F17="","(Placeholder for plan type)",'I_State&amp;Prog_Info'!F17)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IF('I_State&amp;Prog_Info'!F59="","(Placeholder for providers)",'I_State&amp;Prog_Info'!F59)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IF('I_State&amp;Prog_Info'!F39="","(Placeholder for separate analysis and results document)",'I_State&amp;Prog_Info'!F39)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IF('I_State&amp;Prog_Info'!F40="","(Placeholder for separate analysis and results document)",'I_State&amp;Prog_Info'!F40)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IF('I_State&amp;Prog_Info'!F41="","(Placeholder for separate analysis and results document)",'I_State&amp;Prog_Info'!F41)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djuF/wmqElmfCs5FtY8YTD4okpaNW9NqSPZmNCijc5Ur6usAap0rwt3ZznA+SMxtpU7i07KaDJNYzTeig2IO6g==" saltValue="ormrH3HsST4AbzDQ59f2gA=="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14:formula1>
            <xm:f>'Set Values'!$H$3:$H$12</xm:f>
          </x14:formula1>
          <xm:sqref>E18:CZ18</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showErrorMessage="1">
          <x14:formula1>
            <xm:f>'Set Values'!$L$3:$L$5</xm:f>
          </x14:formula1>
          <xm:sqref>E24:L24</xm:sqref>
        </x14:dataValidation>
        <x14:dataValidation type="list" allowBlank="1" showInputMessage="1" showErrorMessage="1">
          <x14:formula1>
            <xm:f>'Set Values'!$M$3:$M$4</xm:f>
          </x14:formula1>
          <xm:sqref>E31:AR31 E38:AR38</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x14:formula1>
            <xm:f>'Set Values'!$I$3:$I$7</xm:f>
          </x14:formula1>
          <xm:sqref>E19:CZ19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6"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IF('I_State&amp;Prog_Info'!G15="","[Program 3]",'I_State&amp;Prog_Info'!G15)</f>
        <v>[Program 3]</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IF('I_State&amp;Prog_Info'!G17="","(Placeholder for plan type)",'I_State&amp;Prog_Info'!G17)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IF('I_State&amp;Prog_Info'!G59="","(Placeholder for providers)",'I_State&amp;Prog_Info'!G59)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IF('I_State&amp;Prog_Info'!G39="","(Placeholder for separate analysis and results document)",'I_State&amp;Prog_Info'!G39)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IF('I_State&amp;Prog_Info'!G40="","(Placeholder for separate analysis and results document)",'I_State&amp;Prog_Info'!G40)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IF('I_State&amp;Prog_Info'!G41="","(Placeholder for separate analysis and results document)",'I_State&amp;Prog_Info'!G41)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3L/cQeH9+k9cThc6g+OxzaAY/h0oNnAYvClI2Ef0b6wQP7OEzHctOrMTEiWktZ8WvjbxHaJNvT9SonJdX5pssQ==" saltValue="NkY0K7NVplnHgRg/V3SLB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14:formula1>
            <xm:f>'Set Values'!$I$3:$I$7</xm:f>
          </x14:formula1>
          <xm:sqref>E19:CZ19</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showErrorMessage="1">
          <x14:formula1>
            <xm:f>'Set Values'!$M$3:$M$4</xm:f>
          </x14:formula1>
          <xm:sqref>E31:AR31 E38:AR38</xm:sqref>
        </x14:dataValidation>
        <x14:dataValidation type="list" allowBlank="1" showInputMessage="1" showErrorMessage="1">
          <x14:formula1>
            <xm:f>'Set Values'!$L$3:$L$5</xm:f>
          </x14:formula1>
          <xm:sqref>E24:L24</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Values'!$H$3:$H$12</xm:f>
          </x14:formula1>
          <xm:sqref>E18:CZ18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0"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IF('I_State&amp;Prog_Info'!H15="","[Program 4]",'I_State&amp;Prog_Info'!H15)</f>
        <v>[Program 4]</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1" customHeight="1" x14ac:dyDescent="0.2">
      <c r="A4" s="162" t="s">
        <v>317</v>
      </c>
      <c r="B4" s="163"/>
      <c r="C4" s="70" t="str">
        <f>IF('I_State&amp;Prog_Info'!H17="","(Placeholder for plan type)",'I_State&amp;Prog_Info'!H17)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IF('I_State&amp;Prog_Info'!H59="","(Placeholder for providers)",'I_State&amp;Prog_Info'!H59)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IF('I_State&amp;Prog_Info'!H39="","(Placeholder for separate analysis and results document)",'I_State&amp;Prog_Info'!H39)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IF('I_State&amp;Prog_Info'!H40="","(Placeholder for separate analysis and results document)",'I_State&amp;Prog_Info'!H40)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IF('I_State&amp;Prog_Info'!H41="","(Placeholder for separate analysis and results document)",'I_State&amp;Prog_Info'!H41)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XEltBjIOPeTjgmevH0k/q+kIKN90HbPW8OT2k+XLdUaKj8ynfx+ACCzG/zeWIMtwuHC7fp+RtJN+uNc6MHIDNQ==" saltValue="veGJxUZ8V6m8T/agOLd3e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14:formula1>
            <xm:f>'Set Values'!$H$3:$H$12</xm:f>
          </x14:formula1>
          <xm:sqref>E18:CZ18</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showErrorMessage="1">
          <x14:formula1>
            <xm:f>'Set Values'!$L$3:$L$5</xm:f>
          </x14:formula1>
          <xm:sqref>E24:L24</xm:sqref>
        </x14:dataValidation>
        <x14:dataValidation type="list" allowBlank="1" showInputMessage="1" showErrorMessage="1">
          <x14:formula1>
            <xm:f>'Set Values'!$M$3:$M$4</xm:f>
          </x14:formula1>
          <xm:sqref>E31:AR31 E38:AR38</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x14:formula1>
            <xm:f>'Set Values'!$I$3:$I$7</xm:f>
          </x14:formula1>
          <xm:sqref>E19:CZ19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9"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IF('I_State&amp;Prog_Info'!I15="","[Program 5]",'I_State&amp;Prog_Info'!I15)</f>
        <v>[Program 5]</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IF('I_State&amp;Prog_Info'!I17="","(Placeholder for plan type)",'I_State&amp;Prog_Info'!I17)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IF('I_State&amp;Prog_Info'!I59="","(Placeholder for providers)",'I_State&amp;Prog_Info'!I59)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IF('I_State&amp;Prog_Info'!I39="","(Placeholder for separate analysis and results document)",'I_State&amp;Prog_Info'!I39)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IF('I_State&amp;Prog_Info'!I40="","(Placeholder for separate analysis and results document)",'I_State&amp;Prog_Info'!I40)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IF('I_State&amp;Prog_Info'!I41="","(Placeholder for separate analysis and results document)",'I_State&amp;Prog_Info'!I41)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okgwnehEvDcu87WaVsnqyunyMtWws3zvbS+q0iKlECb+KYBWuIJn8GnHrx7H3rdzmo5nhuzcCtYk8NY1FbXFQ==" saltValue="1fPscsEaU43BBoA0S55YE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14:formula1>
            <xm:f>'Set Values'!$I$3:$I$7</xm:f>
          </x14:formula1>
          <xm:sqref>E19:CZ19</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showErrorMessage="1">
          <x14:formula1>
            <xm:f>'Set Values'!$M$3:$M$4</xm:f>
          </x14:formula1>
          <xm:sqref>E31:AR31 E38:AR38</xm:sqref>
        </x14:dataValidation>
        <x14:dataValidation type="list" allowBlank="1" showInputMessage="1" showErrorMessage="1">
          <x14:formula1>
            <xm:f>'Set Values'!$L$3:$L$5</xm:f>
          </x14:formula1>
          <xm:sqref>E24:L24</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Values'!$H$3:$H$12</xm:f>
          </x14:formula1>
          <xm:sqref>E18:CZ18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9"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IF('I_State&amp;Prog_Info'!J15="","[Program 6]",'I_State&amp;Prog_Info'!J15)</f>
        <v>[Program 6]</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IF('I_State&amp;Prog_Info'!J17="","(Placeholder for plan type)",'I_State&amp;Prog_Info'!J17)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IF('I_State&amp;Prog_Info'!J59="","(Placeholder for providers)",'I_State&amp;Prog_Info'!J59)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IF('I_State&amp;Prog_Info'!J39="","(Placeholder for separate analysis and results document)",'I_State&amp;Prog_Info'!J39)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IF('I_State&amp;Prog_Info'!J40="","(Placeholder for separate analysis and results document)",'I_State&amp;Prog_Info'!J40)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IF('I_State&amp;Prog_Info'!J41="","(Placeholder for separate analysis and results document)",'I_State&amp;Prog_Info'!J41)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tq59JChWbPjtt66QALw/WRHnpNol8rhUHRXaZCzNFaaO7Bi3EJibpcclibEVXKQPjy6kVVypKmIgVvS3xcDMIw==" saltValue="fv0WmapgBgKl0sDmtmdZPQ=="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prompt="To enter free text, select cell and type - do not click into cell">
          <x14:formula1>
            <xm:f>'Set Values'!$H$3:$H$12</xm:f>
          </x14:formula1>
          <xm:sqref>E18:CZ18</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showErrorMessage="1">
          <x14:formula1>
            <xm:f>'Set Values'!$L$3:$L$5</xm:f>
          </x14:formula1>
          <xm:sqref>E24:L24</xm:sqref>
        </x14:dataValidation>
        <x14:dataValidation type="list" allowBlank="1" showInputMessage="1" showErrorMessage="1">
          <x14:formula1>
            <xm:f>'Set Values'!$M$3:$M$4</xm:f>
          </x14:formula1>
          <xm:sqref>E31:AR31 E38:AR38</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x14:formula1>
            <xm:f>'Set Values'!$I$3:$I$7</xm:f>
          </x14:formula1>
          <xm:sqref>E19:CZ19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35"/>
  <sheetViews>
    <sheetView showGridLines="0" topLeftCell="A43" zoomScale="85" zoomScaleNormal="85" workbookViewId="0"/>
  </sheetViews>
  <sheetFormatPr defaultColWidth="9.140625" defaultRowHeight="14.25" x14ac:dyDescent="0.2"/>
  <cols>
    <col min="1" max="1" width="7.5703125" style="5" customWidth="1"/>
    <col min="2" max="2" width="39.5703125" style="5" customWidth="1"/>
    <col min="3" max="3" width="71.5703125" style="10" customWidth="1"/>
    <col min="4" max="4" width="29.42578125" style="10" customWidth="1"/>
    <col min="5" max="12" width="24.85546875" style="10" customWidth="1"/>
    <col min="13" max="44" width="20.5703125" style="10" customWidth="1"/>
    <col min="45" max="105" width="20.5703125" style="5" customWidth="1"/>
    <col min="106" max="16384" width="9.140625" style="5"/>
  </cols>
  <sheetData>
    <row r="1" spans="1:104" ht="28.5" customHeight="1" x14ac:dyDescent="0.2">
      <c r="A1" s="15" t="s">
        <v>237</v>
      </c>
      <c r="B1" s="15"/>
      <c r="C1" s="5"/>
      <c r="D1" s="68"/>
      <c r="E1" s="47"/>
      <c r="F1" s="5"/>
      <c r="G1" s="5"/>
      <c r="H1" s="5"/>
      <c r="I1" s="5"/>
      <c r="J1" s="5"/>
      <c r="K1" s="5"/>
      <c r="L1" s="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row>
    <row r="2" spans="1:104" ht="19.5" customHeight="1" thickBot="1" x14ac:dyDescent="0.25">
      <c r="A2" s="126" t="s">
        <v>399</v>
      </c>
      <c r="B2" s="15"/>
      <c r="C2" s="5"/>
      <c r="D2" s="58" t="str">
        <f>IF(COUNTA(E31, E38)=2,"DATA OK: Assurances correctly reported to II.C.2.a and II.C.3.a","WARNING: Assurances not yet reported to II.C.2.a and II.C.3.a")</f>
        <v>WARNING: Assurances not yet reported to II.C.2.a and II.C.3.a</v>
      </c>
      <c r="E2" s="5"/>
      <c r="F2" s="5"/>
      <c r="G2" s="5"/>
      <c r="H2" s="5"/>
      <c r="I2" s="5"/>
      <c r="J2" s="5"/>
      <c r="K2" s="5"/>
      <c r="L2" s="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104" ht="28.5" customHeight="1" x14ac:dyDescent="0.2">
      <c r="A3" s="127" t="s">
        <v>236</v>
      </c>
      <c r="B3" s="128"/>
      <c r="C3" s="129" t="str">
        <f>IF('I_State&amp;Prog_Info'!K15="","[Program 7]",'I_State&amp;Prog_Info'!K15)</f>
        <v>[Program 7]</v>
      </c>
      <c r="E3" s="5"/>
      <c r="G3" s="5"/>
      <c r="H3" s="5"/>
      <c r="I3" s="5"/>
      <c r="J3" s="5"/>
      <c r="K3" s="5"/>
      <c r="L3" s="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row>
    <row r="4" spans="1:104" ht="23.25" customHeight="1" x14ac:dyDescent="0.2">
      <c r="A4" s="162" t="s">
        <v>317</v>
      </c>
      <c r="B4" s="163"/>
      <c r="C4" s="70" t="str">
        <f>IF('I_State&amp;Prog_Info'!K17="","(Placeholder for plan type)",'I_State&amp;Prog_Info'!K17)</f>
        <v>(Placeholder for plan type)</v>
      </c>
      <c r="E4" s="5"/>
      <c r="F4" s="5"/>
      <c r="G4" s="5"/>
      <c r="H4" s="5"/>
      <c r="I4" s="5"/>
      <c r="J4" s="5"/>
      <c r="K4" s="5"/>
      <c r="L4" s="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row>
    <row r="5" spans="1:104" ht="23.25" customHeight="1" x14ac:dyDescent="0.2">
      <c r="A5" s="162" t="s">
        <v>318</v>
      </c>
      <c r="B5" s="163"/>
      <c r="C5" s="70" t="str">
        <f>IF('I_State&amp;Prog_Info'!K59="","(Placeholder for providers)",'I_State&amp;Prog_Info'!K59)</f>
        <v>(Placeholder for providers)</v>
      </c>
      <c r="E5" s="5"/>
      <c r="G5" s="5"/>
      <c r="H5" s="5"/>
      <c r="I5" s="5"/>
      <c r="J5" s="5"/>
      <c r="K5" s="5"/>
      <c r="L5" s="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row>
    <row r="6" spans="1:104" ht="23.25" customHeight="1" x14ac:dyDescent="0.2">
      <c r="A6" s="162" t="s">
        <v>319</v>
      </c>
      <c r="B6" s="163"/>
      <c r="C6" s="71" t="str">
        <f>IF('I_State&amp;Prog_Info'!K39="","(Placeholder for separate analysis and results document)",'I_State&amp;Prog_Info'!K39)</f>
        <v>(Placeholder for separate analysis and results document)</v>
      </c>
      <c r="D6" s="57" t="str">
        <f>IF(C6="Yes, analysis methods and results are contained in a separate document(s)","",(IF(AND(C6="No, analysis methods and results are not contained in a separate document(s)",COUNTA(E23:L25)&gt;1),"DATA OK: Analysis and results correctly reported to II.B.1-3","WARNING: Info not yet reported to II.B.1-3")))</f>
        <v>WARNING: Info not yet reported to II.B.1-3</v>
      </c>
      <c r="H6" s="5"/>
      <c r="I6" s="5"/>
      <c r="J6" s="5"/>
      <c r="K6" s="5"/>
      <c r="L6" s="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row>
    <row r="7" spans="1:104" ht="23.1" customHeight="1" x14ac:dyDescent="0.2">
      <c r="A7" s="162" t="s">
        <v>424</v>
      </c>
      <c r="B7" s="163"/>
      <c r="C7" s="71" t="str">
        <f>IF('I_State&amp;Prog_Info'!K40="","(Placeholder for separate analysis and results document)",'I_State&amp;Prog_Info'!K40)</f>
        <v>(Placeholder for separate analysis and results document)</v>
      </c>
      <c r="D7" s="2"/>
      <c r="E7" s="5"/>
      <c r="F7" s="5"/>
      <c r="G7" s="5"/>
      <c r="H7" s="5"/>
      <c r="I7" s="5"/>
      <c r="J7" s="5"/>
      <c r="K7" s="5"/>
      <c r="L7" s="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row>
    <row r="8" spans="1:104" ht="23.1" customHeight="1" thickBot="1" x14ac:dyDescent="0.25">
      <c r="A8" s="166" t="s">
        <v>425</v>
      </c>
      <c r="B8" s="167"/>
      <c r="C8" s="72" t="str">
        <f>IF('I_State&amp;Prog_Info'!K41="","(Placeholder for separate analysis and results document)",'I_State&amp;Prog_Info'!K41)</f>
        <v>(Placeholder for separate analysis and results document)</v>
      </c>
      <c r="D8" s="2"/>
      <c r="E8" s="5"/>
      <c r="F8" s="5"/>
      <c r="G8" s="5"/>
      <c r="H8" s="5"/>
      <c r="I8" s="5"/>
      <c r="J8" s="5"/>
      <c r="K8" s="5"/>
      <c r="L8" s="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row>
    <row r="9" spans="1:104" ht="87.75" customHeight="1" x14ac:dyDescent="0.2">
      <c r="A9" s="164" t="s">
        <v>400</v>
      </c>
      <c r="B9" s="164"/>
      <c r="C9" s="164"/>
      <c r="E9" s="5"/>
      <c r="F9" s="5"/>
      <c r="G9" s="5"/>
      <c r="H9" s="5"/>
      <c r="I9" s="5"/>
      <c r="J9" s="5"/>
      <c r="K9" s="5"/>
      <c r="L9" s="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row>
    <row r="10" spans="1:104" ht="18" customHeight="1" x14ac:dyDescent="0.2">
      <c r="A10" s="10"/>
      <c r="B10" s="10"/>
      <c r="D10" s="2"/>
      <c r="E10" s="5"/>
      <c r="F10" s="5"/>
      <c r="G10" s="5"/>
      <c r="H10" s="5"/>
      <c r="I10" s="5"/>
      <c r="J10" s="5"/>
      <c r="K10" s="5"/>
      <c r="L10" s="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row>
    <row r="11" spans="1:104" ht="41.25" customHeight="1" thickBot="1" x14ac:dyDescent="0.35">
      <c r="A11" s="165" t="s">
        <v>242</v>
      </c>
      <c r="B11" s="165"/>
      <c r="C11" s="165"/>
      <c r="D11" s="5"/>
      <c r="E11" s="5"/>
      <c r="F11" s="5"/>
      <c r="G11" s="5"/>
      <c r="H11" s="5"/>
      <c r="I11" s="5"/>
      <c r="J11" s="5"/>
      <c r="K11" s="5"/>
      <c r="L11" s="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row>
    <row r="12" spans="1:104" ht="30" customHeight="1" x14ac:dyDescent="0.25">
      <c r="A12" s="149" t="s">
        <v>322</v>
      </c>
      <c r="B12" s="149"/>
      <c r="C12" s="149"/>
      <c r="D12" s="121"/>
      <c r="E12" s="130" t="s">
        <v>447</v>
      </c>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1"/>
      <c r="CN12" s="131"/>
      <c r="CO12" s="131"/>
      <c r="CP12" s="131"/>
      <c r="CQ12" s="131"/>
      <c r="CR12" s="131"/>
      <c r="CS12" s="131"/>
      <c r="CT12" s="131"/>
      <c r="CU12" s="131"/>
      <c r="CV12" s="131"/>
      <c r="CW12" s="131"/>
      <c r="CX12" s="131"/>
      <c r="CY12" s="131"/>
      <c r="CZ12" s="132"/>
    </row>
    <row r="13" spans="1:104" ht="29.25" customHeight="1" x14ac:dyDescent="0.2">
      <c r="A13" s="6" t="s">
        <v>0</v>
      </c>
      <c r="B13" s="7" t="s">
        <v>1</v>
      </c>
      <c r="C13" s="7" t="s">
        <v>5</v>
      </c>
      <c r="D13" s="7" t="s">
        <v>69</v>
      </c>
      <c r="E13" s="4" t="s">
        <v>94</v>
      </c>
      <c r="F13" s="4" t="s">
        <v>95</v>
      </c>
      <c r="G13" s="4" t="s">
        <v>96</v>
      </c>
      <c r="H13" s="4" t="s">
        <v>97</v>
      </c>
      <c r="I13" s="4" t="s">
        <v>98</v>
      </c>
      <c r="J13" s="4" t="s">
        <v>99</v>
      </c>
      <c r="K13" s="4" t="s">
        <v>100</v>
      </c>
      <c r="L13" s="4" t="s">
        <v>101</v>
      </c>
      <c r="M13" s="4" t="s">
        <v>102</v>
      </c>
      <c r="N13" s="4" t="s">
        <v>103</v>
      </c>
      <c r="O13" s="4" t="s">
        <v>104</v>
      </c>
      <c r="P13" s="4" t="s">
        <v>105</v>
      </c>
      <c r="Q13" s="4" t="s">
        <v>106</v>
      </c>
      <c r="R13" s="4" t="s">
        <v>107</v>
      </c>
      <c r="S13" s="4" t="s">
        <v>108</v>
      </c>
      <c r="T13" s="4" t="s">
        <v>109</v>
      </c>
      <c r="U13" s="4" t="s">
        <v>110</v>
      </c>
      <c r="V13" s="4" t="s">
        <v>111</v>
      </c>
      <c r="W13" s="4" t="s">
        <v>112</v>
      </c>
      <c r="X13" s="4" t="s">
        <v>113</v>
      </c>
      <c r="Y13" s="4" t="s">
        <v>114</v>
      </c>
      <c r="Z13" s="4" t="s">
        <v>115</v>
      </c>
      <c r="AA13" s="4" t="s">
        <v>116</v>
      </c>
      <c r="AB13" s="4" t="s">
        <v>117</v>
      </c>
      <c r="AC13" s="4" t="s">
        <v>118</v>
      </c>
      <c r="AD13" s="4" t="s">
        <v>119</v>
      </c>
      <c r="AE13" s="4" t="s">
        <v>120</v>
      </c>
      <c r="AF13" s="4" t="s">
        <v>121</v>
      </c>
      <c r="AG13" s="4" t="s">
        <v>122</v>
      </c>
      <c r="AH13" s="4" t="s">
        <v>123</v>
      </c>
      <c r="AI13" s="4" t="s">
        <v>124</v>
      </c>
      <c r="AJ13" s="4" t="s">
        <v>125</v>
      </c>
      <c r="AK13" s="4" t="s">
        <v>126</v>
      </c>
      <c r="AL13" s="4" t="s">
        <v>127</v>
      </c>
      <c r="AM13" s="4" t="s">
        <v>128</v>
      </c>
      <c r="AN13" s="4" t="s">
        <v>129</v>
      </c>
      <c r="AO13" s="4" t="s">
        <v>130</v>
      </c>
      <c r="AP13" s="4" t="s">
        <v>131</v>
      </c>
      <c r="AQ13" s="4" t="s">
        <v>132</v>
      </c>
      <c r="AR13" s="4" t="s">
        <v>133</v>
      </c>
      <c r="AS13" s="4" t="s">
        <v>137</v>
      </c>
      <c r="AT13" s="4" t="s">
        <v>138</v>
      </c>
      <c r="AU13" s="4" t="s">
        <v>139</v>
      </c>
      <c r="AV13" s="4" t="s">
        <v>140</v>
      </c>
      <c r="AW13" s="4" t="s">
        <v>141</v>
      </c>
      <c r="AX13" s="4" t="s">
        <v>142</v>
      </c>
      <c r="AY13" s="4" t="s">
        <v>143</v>
      </c>
      <c r="AZ13" s="4" t="s">
        <v>144</v>
      </c>
      <c r="BA13" s="4" t="s">
        <v>145</v>
      </c>
      <c r="BB13" s="4" t="s">
        <v>146</v>
      </c>
      <c r="BC13" s="4" t="s">
        <v>147</v>
      </c>
      <c r="BD13" s="4" t="s">
        <v>148</v>
      </c>
      <c r="BE13" s="4" t="s">
        <v>149</v>
      </c>
      <c r="BF13" s="4" t="s">
        <v>150</v>
      </c>
      <c r="BG13" s="4" t="s">
        <v>151</v>
      </c>
      <c r="BH13" s="4" t="s">
        <v>152</v>
      </c>
      <c r="BI13" s="4" t="s">
        <v>153</v>
      </c>
      <c r="BJ13" s="4" t="s">
        <v>154</v>
      </c>
      <c r="BK13" s="4" t="s">
        <v>155</v>
      </c>
      <c r="BL13" s="4" t="s">
        <v>156</v>
      </c>
      <c r="BM13" s="4" t="s">
        <v>157</v>
      </c>
      <c r="BN13" s="4" t="s">
        <v>158</v>
      </c>
      <c r="BO13" s="4" t="s">
        <v>159</v>
      </c>
      <c r="BP13" s="4" t="s">
        <v>160</v>
      </c>
      <c r="BQ13" s="4" t="s">
        <v>161</v>
      </c>
      <c r="BR13" s="4" t="s">
        <v>162</v>
      </c>
      <c r="BS13" s="4" t="s">
        <v>163</v>
      </c>
      <c r="BT13" s="4" t="s">
        <v>164</v>
      </c>
      <c r="BU13" s="4" t="s">
        <v>165</v>
      </c>
      <c r="BV13" s="4" t="s">
        <v>166</v>
      </c>
      <c r="BW13" s="4" t="s">
        <v>167</v>
      </c>
      <c r="BX13" s="4" t="s">
        <v>168</v>
      </c>
      <c r="BY13" s="4" t="s">
        <v>169</v>
      </c>
      <c r="BZ13" s="4" t="s">
        <v>170</v>
      </c>
      <c r="CA13" s="4" t="s">
        <v>171</v>
      </c>
      <c r="CB13" s="4" t="s">
        <v>172</v>
      </c>
      <c r="CC13" s="4" t="s">
        <v>173</v>
      </c>
      <c r="CD13" s="4" t="s">
        <v>174</v>
      </c>
      <c r="CE13" s="4" t="s">
        <v>175</v>
      </c>
      <c r="CF13" s="4" t="s">
        <v>176</v>
      </c>
      <c r="CG13" s="4" t="s">
        <v>177</v>
      </c>
      <c r="CH13" s="4" t="s">
        <v>178</v>
      </c>
      <c r="CI13" s="4" t="s">
        <v>179</v>
      </c>
      <c r="CJ13" s="4" t="s">
        <v>180</v>
      </c>
      <c r="CK13" s="4" t="s">
        <v>181</v>
      </c>
      <c r="CL13" s="4" t="s">
        <v>182</v>
      </c>
      <c r="CM13" s="4" t="s">
        <v>183</v>
      </c>
      <c r="CN13" s="4" t="s">
        <v>184</v>
      </c>
      <c r="CO13" s="4" t="s">
        <v>185</v>
      </c>
      <c r="CP13" s="4" t="s">
        <v>186</v>
      </c>
      <c r="CQ13" s="4" t="s">
        <v>187</v>
      </c>
      <c r="CR13" s="4" t="s">
        <v>188</v>
      </c>
      <c r="CS13" s="4" t="s">
        <v>189</v>
      </c>
      <c r="CT13" s="4" t="s">
        <v>190</v>
      </c>
      <c r="CU13" s="4" t="s">
        <v>191</v>
      </c>
      <c r="CV13" s="4" t="s">
        <v>192</v>
      </c>
      <c r="CW13" s="4" t="s">
        <v>193</v>
      </c>
      <c r="CX13" s="4" t="s">
        <v>194</v>
      </c>
      <c r="CY13" s="4" t="s">
        <v>195</v>
      </c>
      <c r="CZ13" s="4" t="s">
        <v>196</v>
      </c>
    </row>
    <row r="14" spans="1:104" ht="28.5" x14ac:dyDescent="0.2">
      <c r="A14" s="55" t="s">
        <v>273</v>
      </c>
      <c r="B14" s="37" t="s">
        <v>93</v>
      </c>
      <c r="C14" s="17" t="s">
        <v>223</v>
      </c>
      <c r="D14" s="44" t="s">
        <v>289</v>
      </c>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row>
    <row r="15" spans="1:104" ht="28.5" x14ac:dyDescent="0.2">
      <c r="A15" s="55" t="s">
        <v>274</v>
      </c>
      <c r="B15" s="37" t="s">
        <v>222</v>
      </c>
      <c r="C15" s="17" t="s">
        <v>134</v>
      </c>
      <c r="D15" s="44" t="s">
        <v>2</v>
      </c>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row>
    <row r="16" spans="1:104" ht="28.5" x14ac:dyDescent="0.2">
      <c r="A16" s="55" t="s">
        <v>275</v>
      </c>
      <c r="B16" s="37" t="s">
        <v>320</v>
      </c>
      <c r="C16" s="37" t="s">
        <v>135</v>
      </c>
      <c r="D16" s="44" t="s">
        <v>289</v>
      </c>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row>
    <row r="17" spans="1:104" ht="28.5" x14ac:dyDescent="0.2">
      <c r="A17" s="55" t="s">
        <v>276</v>
      </c>
      <c r="B17" s="56" t="s">
        <v>321</v>
      </c>
      <c r="C17" s="23" t="s">
        <v>136</v>
      </c>
      <c r="D17" s="45" t="s">
        <v>289</v>
      </c>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row>
    <row r="18" spans="1:104" ht="29.25" thickBot="1" x14ac:dyDescent="0.25">
      <c r="A18" s="61" t="s">
        <v>277</v>
      </c>
      <c r="B18" s="41" t="s">
        <v>225</v>
      </c>
      <c r="C18" s="22" t="s">
        <v>216</v>
      </c>
      <c r="D18" s="46" t="s">
        <v>289</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row>
    <row r="19" spans="1:104" s="36" customFormat="1" x14ac:dyDescent="0.2">
      <c r="A19" s="115" t="s">
        <v>446</v>
      </c>
      <c r="B19" s="35"/>
      <c r="C19" s="35"/>
      <c r="D19" s="35"/>
    </row>
    <row r="20" spans="1:104" ht="43.5" customHeight="1" thickBot="1" x14ac:dyDescent="0.35">
      <c r="A20" s="165" t="s">
        <v>290</v>
      </c>
      <c r="B20" s="165"/>
      <c r="C20" s="165"/>
      <c r="D20" s="2"/>
      <c r="E20" s="5"/>
      <c r="F20" s="5"/>
      <c r="G20" s="5"/>
      <c r="H20" s="5"/>
      <c r="I20" s="5"/>
      <c r="J20" s="5"/>
      <c r="K20" s="5"/>
      <c r="L20" s="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row>
    <row r="21" spans="1:104" ht="39.75" customHeight="1" x14ac:dyDescent="0.25">
      <c r="A21" s="152" t="s">
        <v>351</v>
      </c>
      <c r="B21" s="152"/>
      <c r="C21" s="152"/>
      <c r="D21" s="121"/>
      <c r="E21" s="130" t="s">
        <v>233</v>
      </c>
      <c r="F21" s="133"/>
      <c r="G21" s="133"/>
      <c r="H21" s="133"/>
      <c r="I21" s="131"/>
      <c r="J21" s="131"/>
      <c r="K21" s="131"/>
      <c r="L21" s="13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125"/>
      <c r="AP21" s="125"/>
      <c r="AQ21" s="125"/>
      <c r="AR21" s="125"/>
    </row>
    <row r="22" spans="1:104" ht="47.25" customHeight="1" x14ac:dyDescent="0.2">
      <c r="A22" s="6" t="s">
        <v>0</v>
      </c>
      <c r="B22" s="7" t="s">
        <v>1</v>
      </c>
      <c r="C22" s="7" t="s">
        <v>5</v>
      </c>
      <c r="D22" s="7" t="s">
        <v>69</v>
      </c>
      <c r="E22" s="63" t="s">
        <v>66</v>
      </c>
      <c r="F22" s="63" t="s">
        <v>420</v>
      </c>
      <c r="G22" s="63" t="s">
        <v>243</v>
      </c>
      <c r="H22" s="63" t="s">
        <v>244</v>
      </c>
      <c r="I22" s="63" t="s">
        <v>63</v>
      </c>
      <c r="J22" s="63" t="s">
        <v>64</v>
      </c>
      <c r="K22" s="63" t="s">
        <v>67</v>
      </c>
      <c r="L22" s="63" t="s">
        <v>68</v>
      </c>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104" ht="102" customHeight="1" x14ac:dyDescent="0.2">
      <c r="A23" s="38" t="s">
        <v>280</v>
      </c>
      <c r="B23" s="37" t="s">
        <v>217</v>
      </c>
      <c r="C23" s="37" t="s">
        <v>386</v>
      </c>
      <c r="D23" s="17" t="s">
        <v>289</v>
      </c>
      <c r="E23" s="51"/>
      <c r="F23" s="74"/>
      <c r="G23" s="51"/>
      <c r="H23" s="51"/>
      <c r="I23" s="51"/>
      <c r="J23" s="51"/>
      <c r="K23" s="51"/>
      <c r="L23" s="51"/>
      <c r="M23" s="5"/>
      <c r="N23" s="3"/>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104" ht="102" customHeight="1" x14ac:dyDescent="0.2">
      <c r="A24" s="64" t="s">
        <v>281</v>
      </c>
      <c r="B24" s="65" t="s">
        <v>65</v>
      </c>
      <c r="C24" s="65" t="s">
        <v>352</v>
      </c>
      <c r="D24" s="62" t="s">
        <v>289</v>
      </c>
      <c r="E24" s="75"/>
      <c r="F24" s="76"/>
      <c r="G24" s="75"/>
      <c r="H24" s="75"/>
      <c r="I24" s="75"/>
      <c r="J24" s="75"/>
      <c r="K24" s="75"/>
      <c r="L24" s="75"/>
      <c r="M24" s="5"/>
      <c r="N24" s="3"/>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104" ht="78" customHeight="1" thickBot="1" x14ac:dyDescent="0.25">
      <c r="A25" s="43" t="s">
        <v>282</v>
      </c>
      <c r="B25" s="41" t="s">
        <v>323</v>
      </c>
      <c r="C25" s="41" t="s">
        <v>349</v>
      </c>
      <c r="D25" s="22" t="s">
        <v>2</v>
      </c>
      <c r="E25" s="73"/>
      <c r="F25" s="73"/>
      <c r="G25" s="73"/>
      <c r="H25" s="73"/>
      <c r="I25" s="73"/>
      <c r="J25" s="73"/>
      <c r="K25" s="73"/>
      <c r="L25" s="73"/>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104" x14ac:dyDescent="0.2">
      <c r="A26" s="117" t="s">
        <v>446</v>
      </c>
      <c r="C26" s="5"/>
      <c r="D26" s="5"/>
      <c r="E26" s="5"/>
      <c r="F26" s="5"/>
      <c r="G26" s="5"/>
      <c r="H26" s="5"/>
      <c r="I26" s="5"/>
      <c r="J26" s="5"/>
      <c r="K26" s="5"/>
      <c r="L26" s="5"/>
    </row>
    <row r="27" spans="1:104" ht="28.5" customHeight="1" thickBot="1" x14ac:dyDescent="0.35">
      <c r="A27" s="161" t="s">
        <v>234</v>
      </c>
      <c r="B27" s="161"/>
      <c r="C27" s="161"/>
      <c r="D27" s="2"/>
      <c r="E27" s="5"/>
      <c r="F27" s="5"/>
      <c r="G27" s="5"/>
      <c r="H27" s="5"/>
      <c r="I27" s="5"/>
      <c r="J27" s="5"/>
      <c r="K27" s="5"/>
      <c r="L27" s="5"/>
    </row>
    <row r="28" spans="1:104" ht="36" customHeight="1" x14ac:dyDescent="0.25">
      <c r="A28" s="159" t="s">
        <v>357</v>
      </c>
      <c r="B28" s="160"/>
      <c r="C28" s="160"/>
      <c r="D28" s="50"/>
      <c r="E28" s="130" t="s">
        <v>448</v>
      </c>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2"/>
    </row>
    <row r="29" spans="1:104" ht="29.25" customHeight="1" x14ac:dyDescent="0.2">
      <c r="A29" s="6" t="s">
        <v>0</v>
      </c>
      <c r="B29" s="7" t="s">
        <v>1</v>
      </c>
      <c r="C29" s="7" t="s">
        <v>5</v>
      </c>
      <c r="D29" s="7" t="s">
        <v>69</v>
      </c>
      <c r="E29" s="4" t="str">
        <f>IF(E30&lt;&gt;"",E30,"[Plan 1]")</f>
        <v>[Plan 1]</v>
      </c>
      <c r="F29" s="4" t="str">
        <f>IF(F30&lt;&gt;"",F30,"[Plan 2]")</f>
        <v>[Plan 2]</v>
      </c>
      <c r="G29" s="4" t="str">
        <f>IF(G30&lt;&gt;"",G30,"[Plan 3]")</f>
        <v>[Plan 3]</v>
      </c>
      <c r="H29" s="4" t="str">
        <f>IF(H30&lt;&gt;"",H30,"[Plan 4]")</f>
        <v>[Plan 4]</v>
      </c>
      <c r="I29" s="4" t="str">
        <f>IF(I30&lt;&gt;"",I30,"[Plan 5]")</f>
        <v>[Plan 5]</v>
      </c>
      <c r="J29" s="4" t="str">
        <f>IF(J30&lt;&gt;"",J30,"[Plan 6]")</f>
        <v>[Plan 6]</v>
      </c>
      <c r="K29" s="4" t="str">
        <f>IF(K30&lt;&gt;"",K30,"[Plan 7]")</f>
        <v>[Plan 7]</v>
      </c>
      <c r="L29" s="4" t="str">
        <f>IF(L30&lt;&gt;"",L30,"[Plan 8]")</f>
        <v>[Plan 8]</v>
      </c>
      <c r="M29" s="4" t="str">
        <f>IF(M30&lt;&gt;"",M30,"[Plan 9]")</f>
        <v>[Plan 9]</v>
      </c>
      <c r="N29" s="4" t="str">
        <f>IF(N30&lt;&gt;"",N30,"[Plan 10]")</f>
        <v>[Plan 10]</v>
      </c>
      <c r="O29" s="4" t="str">
        <f>IF(O30&lt;&gt;"",O30,"[Plan 11]")</f>
        <v>[Plan 11]</v>
      </c>
      <c r="P29" s="4" t="str">
        <f>IF(P30&lt;&gt;"",P30,"[Plan 12]")</f>
        <v>[Plan 12]</v>
      </c>
      <c r="Q29" s="4" t="str">
        <f>IF(Q30&lt;&gt;"",Q30,"[Plan 13]")</f>
        <v>[Plan 13]</v>
      </c>
      <c r="R29" s="4" t="str">
        <f>IF(R30&lt;&gt;"",R30,"[Plan 14]")</f>
        <v>[Plan 14]</v>
      </c>
      <c r="S29" s="4" t="str">
        <f>IF(S30&lt;&gt;"",S30,"[Plan 15]")</f>
        <v>[Plan 15]</v>
      </c>
      <c r="T29" s="4" t="str">
        <f>IF(T30&lt;&gt;"",T30,"[Plan 16]")</f>
        <v>[Plan 16]</v>
      </c>
      <c r="U29" s="4" t="str">
        <f>IF(U30&lt;&gt;"",U30,"[Plan 17]")</f>
        <v>[Plan 17]</v>
      </c>
      <c r="V29" s="4" t="str">
        <f>IF(V30&lt;&gt;"",V30,"[Plan 18]")</f>
        <v>[Plan 18]</v>
      </c>
      <c r="W29" s="4" t="str">
        <f>IF(W30&lt;&gt;"",W30,"[Plan 19]")</f>
        <v>[Plan 19]</v>
      </c>
      <c r="X29" s="4" t="str">
        <f>IF(X30&lt;&gt;"",X30,"[Plan 20]")</f>
        <v>[Plan 20]</v>
      </c>
      <c r="Y29" s="4" t="str">
        <f>IF(Y30&lt;&gt;"",Y30,"[Plan 21]")</f>
        <v>[Plan 21]</v>
      </c>
      <c r="Z29" s="4" t="str">
        <f>IF(Z30&lt;&gt;"",Z30,"[Plan 22]")</f>
        <v>[Plan 22]</v>
      </c>
      <c r="AA29" s="4" t="str">
        <f>IF(AA30&lt;&gt;"",AA30,"[Plan 23]")</f>
        <v>[Plan 23]</v>
      </c>
      <c r="AB29" s="4" t="str">
        <f>IF(AB30&lt;&gt;"",AB30,"[Plan 24]")</f>
        <v>[Plan 24]</v>
      </c>
      <c r="AC29" s="4" t="str">
        <f>IF(AC30&lt;&gt;"",AC30,"[Plan 25]")</f>
        <v>[Plan 25]</v>
      </c>
      <c r="AD29" s="4" t="str">
        <f>IF(AD30&lt;&gt;"",AD30,"[Plan 26]")</f>
        <v>[Plan 26]</v>
      </c>
      <c r="AE29" s="4" t="str">
        <f>IF(AE30&lt;&gt;"",AE30,"[Plan 27]")</f>
        <v>[Plan 27]</v>
      </c>
      <c r="AF29" s="4" t="str">
        <f>IF(AF30&lt;&gt;"",AF30,"[Plan 28]")</f>
        <v>[Plan 28]</v>
      </c>
      <c r="AG29" s="4" t="str">
        <f>IF(AG30&lt;&gt;"",AG30,"[Plan 29]")</f>
        <v>[Plan 29]</v>
      </c>
      <c r="AH29" s="4" t="str">
        <f>IF(AH30&lt;&gt;"",AH30,"[Plan 30]")</f>
        <v>[Plan 30]</v>
      </c>
      <c r="AI29" s="4" t="str">
        <f>IF(AI30&lt;&gt;"",AI30,"[Plan 31]")</f>
        <v>[Plan 31]</v>
      </c>
      <c r="AJ29" s="4" t="str">
        <f>IF(AJ30&lt;&gt;"",AJ30,"[Plan 32]")</f>
        <v>[Plan 32]</v>
      </c>
      <c r="AK29" s="4" t="str">
        <f>IF(AK30&lt;&gt;"",AK30,"[Plan 33]")</f>
        <v>[Plan 33]</v>
      </c>
      <c r="AL29" s="4" t="str">
        <f>IF(AL30&lt;&gt;"",AL30,"[Plan 34]")</f>
        <v>[Plan 34]</v>
      </c>
      <c r="AM29" s="4" t="str">
        <f>IF(AM30&lt;&gt;"",AM30,"[Plan 35]")</f>
        <v>[Plan 35]</v>
      </c>
      <c r="AN29" s="4" t="str">
        <f>IF(AN30&lt;&gt;"",AN30,"[Plan 36]")</f>
        <v>[Plan 36]</v>
      </c>
      <c r="AO29" s="4" t="str">
        <f>IF(AO30&lt;&gt;"",AO30,"[Plan 37]")</f>
        <v>[Plan 37]</v>
      </c>
      <c r="AP29" s="4" t="str">
        <f>IF(AP30&lt;&gt;"",AP30,"[Plan 38]")</f>
        <v>[Plan 38]</v>
      </c>
      <c r="AQ29" s="4" t="str">
        <f>IF(AQ30&lt;&gt;"",AQ30,"[Plan 39]")</f>
        <v>[Plan 39]</v>
      </c>
      <c r="AR29" s="4" t="str">
        <f>IF(AR30&lt;&gt;"",AR30,"[Plan 40]")</f>
        <v>[Plan 40]</v>
      </c>
    </row>
    <row r="30" spans="1:104" ht="31.5" customHeight="1" x14ac:dyDescent="0.2">
      <c r="A30" s="38" t="s">
        <v>362</v>
      </c>
      <c r="B30" s="17" t="s">
        <v>8</v>
      </c>
      <c r="C30" s="37" t="s">
        <v>395</v>
      </c>
      <c r="D30" s="21" t="s">
        <v>2</v>
      </c>
      <c r="E30" s="80"/>
      <c r="F30" s="80"/>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row>
    <row r="31" spans="1:104" ht="257.25" customHeight="1" x14ac:dyDescent="0.2">
      <c r="A31" s="38" t="s">
        <v>283</v>
      </c>
      <c r="B31" s="17" t="s">
        <v>353</v>
      </c>
      <c r="C31" s="37" t="s">
        <v>385</v>
      </c>
      <c r="D31" s="44" t="s">
        <v>232</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row>
    <row r="32" spans="1:104" ht="184.5" customHeight="1" x14ac:dyDescent="0.2">
      <c r="A32" s="38" t="s">
        <v>284</v>
      </c>
      <c r="B32" s="17" t="s">
        <v>354</v>
      </c>
      <c r="C32" s="37" t="s">
        <v>370</v>
      </c>
      <c r="D32" s="21" t="s">
        <v>2</v>
      </c>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row>
    <row r="33" spans="1:44" ht="184.5" customHeight="1" x14ac:dyDescent="0.2">
      <c r="A33" s="38" t="s">
        <v>285</v>
      </c>
      <c r="B33" s="37" t="s">
        <v>389</v>
      </c>
      <c r="C33" s="37" t="s">
        <v>421</v>
      </c>
      <c r="D33" s="21" t="s">
        <v>2</v>
      </c>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row>
    <row r="34" spans="1:44" ht="105" customHeight="1" x14ac:dyDescent="0.2">
      <c r="A34" s="38" t="s">
        <v>361</v>
      </c>
      <c r="B34" s="37" t="s">
        <v>390</v>
      </c>
      <c r="C34" s="37" t="s">
        <v>404</v>
      </c>
      <c r="D34" s="21" t="s">
        <v>2</v>
      </c>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row>
    <row r="35" spans="1:44" ht="106.5" customHeight="1" x14ac:dyDescent="0.2">
      <c r="A35" s="38" t="s">
        <v>379</v>
      </c>
      <c r="B35" s="37" t="s">
        <v>382</v>
      </c>
      <c r="C35" s="37" t="s">
        <v>401</v>
      </c>
      <c r="D35" s="67" t="s">
        <v>75</v>
      </c>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row>
    <row r="36" spans="1:44" ht="51.75" customHeight="1" x14ac:dyDescent="0.2">
      <c r="A36" s="38" t="s">
        <v>388</v>
      </c>
      <c r="B36" s="37" t="s">
        <v>369</v>
      </c>
      <c r="C36" s="37" t="s">
        <v>363</v>
      </c>
      <c r="D36" s="62" t="s">
        <v>2</v>
      </c>
      <c r="E36" s="80"/>
      <c r="F36" s="80"/>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row>
    <row r="37" spans="1:44" ht="76.5" customHeight="1" x14ac:dyDescent="0.2">
      <c r="A37" s="38" t="s">
        <v>409</v>
      </c>
      <c r="B37" s="37" t="s">
        <v>410</v>
      </c>
      <c r="C37" s="37" t="s">
        <v>411</v>
      </c>
      <c r="D37" s="69" t="s">
        <v>2</v>
      </c>
      <c r="E37" s="80"/>
      <c r="F37" s="80"/>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row>
    <row r="38" spans="1:44" ht="260.25" customHeight="1" x14ac:dyDescent="0.2">
      <c r="A38" s="38" t="s">
        <v>286</v>
      </c>
      <c r="B38" s="17" t="s">
        <v>355</v>
      </c>
      <c r="C38" s="37" t="s">
        <v>383</v>
      </c>
      <c r="D38" s="44" t="s">
        <v>232</v>
      </c>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row>
    <row r="39" spans="1:44" ht="85.5" x14ac:dyDescent="0.2">
      <c r="A39" s="38" t="s">
        <v>287</v>
      </c>
      <c r="B39" s="17" t="s">
        <v>356</v>
      </c>
      <c r="C39" s="37" t="s">
        <v>371</v>
      </c>
      <c r="D39" s="21" t="s">
        <v>2</v>
      </c>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row>
    <row r="40" spans="1:44" ht="117.75" customHeight="1" x14ac:dyDescent="0.2">
      <c r="A40" s="38" t="s">
        <v>288</v>
      </c>
      <c r="B40" s="17" t="s">
        <v>392</v>
      </c>
      <c r="C40" s="37" t="s">
        <v>402</v>
      </c>
      <c r="D40" s="21" t="s">
        <v>2</v>
      </c>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row>
    <row r="41" spans="1:44" ht="104.25" customHeight="1" x14ac:dyDescent="0.2">
      <c r="A41" s="38" t="s">
        <v>380</v>
      </c>
      <c r="B41" s="17" t="s">
        <v>393</v>
      </c>
      <c r="C41" s="37" t="s">
        <v>405</v>
      </c>
      <c r="D41" s="21" t="s">
        <v>2</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row>
    <row r="42" spans="1:44" ht="106.5" customHeight="1" thickBot="1" x14ac:dyDescent="0.25">
      <c r="A42" s="43" t="s">
        <v>391</v>
      </c>
      <c r="B42" s="41" t="s">
        <v>384</v>
      </c>
      <c r="C42" s="41" t="s">
        <v>403</v>
      </c>
      <c r="D42" s="54" t="s">
        <v>75</v>
      </c>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row>
    <row r="43" spans="1:44" ht="14.25" customHeight="1" x14ac:dyDescent="0.2">
      <c r="A43" s="117" t="s">
        <v>443</v>
      </c>
    </row>
    <row r="44" spans="1:44" ht="14.25" customHeight="1" x14ac:dyDescent="0.2"/>
    <row r="45" spans="1:44" ht="14.25" customHeight="1" x14ac:dyDescent="0.2"/>
    <row r="46" spans="1:44" ht="14.25" customHeight="1" x14ac:dyDescent="0.2"/>
    <row r="47" spans="1:44" ht="14.25" customHeight="1" x14ac:dyDescent="0.2"/>
    <row r="48" spans="1:4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sheetData>
  <sheetProtection algorithmName="SHA-512" hashValue="9WVVY0XCIB/QZJGDaX8lN2xMmFlVVmPd+UH165NtYF9iA0epmu3kqQz1iF7j8OAzqzPb1Smx5wK6n00KCF/liA==" saltValue="XYqeTzWe/hFS/i2vcZ4pCg==" spinCount="100000" sheet="1" objects="1" scenarios="1" formatColumns="0" formatRows="0"/>
  <mergeCells count="12">
    <mergeCell ref="A28:C28"/>
    <mergeCell ref="A4:B4"/>
    <mergeCell ref="A5:B5"/>
    <mergeCell ref="A6:B6"/>
    <mergeCell ref="A7:B7"/>
    <mergeCell ref="A8:B8"/>
    <mergeCell ref="A9:C9"/>
    <mergeCell ref="A11:C11"/>
    <mergeCell ref="A12:C12"/>
    <mergeCell ref="A20:C20"/>
    <mergeCell ref="A21:C21"/>
    <mergeCell ref="A27:C27"/>
  </mergeCells>
  <dataValidations count="1">
    <dataValidation allowBlank="1" showInputMessage="1" prompt="To enter free text, select cell and type - do not click into cell" sqref="E15:CZ1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8">
        <x14:dataValidation type="list" allowBlank="1" showInputMessage="1">
          <x14:formula1>
            <xm:f>'Set Values'!$I$3:$I$7</xm:f>
          </x14:formula1>
          <xm:sqref>E19:CZ19</xm:sqref>
        </x14:dataValidation>
        <x14:dataValidation type="list" allowBlank="1" showInputMessage="1" prompt="To enter free text, select cell and type - do not click into cell">
          <x14:formula1>
            <xm:f>'Set Values'!$I$3:$I$7</xm:f>
          </x14:formula1>
          <xm:sqref>E17:CZ17</xm:sqref>
        </x14:dataValidation>
        <x14:dataValidation type="list" allowBlank="1" showInputMessage="1" prompt="To enter free text, select cell and type - do not click into cell">
          <x14:formula1>
            <xm:f>'Set Values'!$F$3:$F$12</xm:f>
          </x14:formula1>
          <xm:sqref>E14:CZ14</xm:sqref>
        </x14:dataValidation>
        <x14:dataValidation type="list" allowBlank="1" showInputMessage="1" showErrorMessage="1">
          <x14:formula1>
            <xm:f>'Set Values'!$M$3:$M$4</xm:f>
          </x14:formula1>
          <xm:sqref>E31:AR31 E38:AR38</xm:sqref>
        </x14:dataValidation>
        <x14:dataValidation type="list" allowBlank="1" showInputMessage="1" showErrorMessage="1">
          <x14:formula1>
            <xm:f>'Set Values'!$L$3:$L$5</xm:f>
          </x14:formula1>
          <xm:sqref>E24:L24</xm:sqref>
        </x14:dataValidation>
        <x14:dataValidation type="list" allowBlank="1" showInputMessage="1" prompt="To enter free text, select cell and type - do not click into cell">
          <x14:formula1>
            <xm:f>'Set Values'!$G$3:$G$14</xm:f>
          </x14:formula1>
          <xm:sqref>E16:CZ16</xm:sqref>
        </x14:dataValidation>
        <x14:dataValidation type="list" allowBlank="1" showInputMessage="1">
          <x14:formula1>
            <xm:f>'Set Values'!$K$3:$K$10</xm:f>
          </x14:formula1>
          <xm:sqref>E23:L23</xm:sqref>
        </x14:dataValidation>
        <x14:dataValidation type="list" allowBlank="1" showInputMessage="1" prompt="To enter free text, select cell and type - do not click into cell">
          <x14:formula1>
            <xm:f>'Set Values'!$H$3:$H$12</xm:f>
          </x14:formula1>
          <xm:sqref>E18:CZ18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2dd59bc-caea-42f8-b0f4-e8b04a3a7da6">
      <Terms xmlns="http://schemas.microsoft.com/office/infopath/2007/PartnerControls"/>
    </lcf76f155ced4ddcb4097134ff3c332f>
    <_ip_UnifiedCompliancePolicyProperties xmlns="http://schemas.microsoft.com/sharepoint/v3" xsi:nil="true"/>
    <TaxCatchAll xmlns="a53047f8-8bb1-44a7-a06a-b0fe21c6e00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B3BE2F18EE36499F01F95F84D0BC92" ma:contentTypeVersion="32" ma:contentTypeDescription="Create a new document." ma:contentTypeScope="" ma:versionID="238ce43442d0c99902a7b737929bcc6f">
  <xsd:schema xmlns:xsd="http://www.w3.org/2001/XMLSchema" xmlns:xs="http://www.w3.org/2001/XMLSchema" xmlns:p="http://schemas.microsoft.com/office/2006/metadata/properties" xmlns:ns1="http://schemas.microsoft.com/sharepoint/v3" xmlns:ns2="bd549e73-f52b-491a-a544-22bdbdbaba13" xmlns:ns3="a53047f8-8bb1-44a7-a06a-b0fe21c6e002" xmlns:ns4="f2dd59bc-caea-42f8-b0f4-e8b04a3a7da6" targetNamespace="http://schemas.microsoft.com/office/2006/metadata/properties" ma:root="true" ma:fieldsID="9eb34d5594ad17bec471bc8454eca3d0" ns1:_="" ns2:_="" ns3:_="" ns4:_="">
    <xsd:import namespace="http://schemas.microsoft.com/sharepoint/v3"/>
    <xsd:import namespace="bd549e73-f52b-491a-a544-22bdbdbaba13"/>
    <xsd:import namespace="a53047f8-8bb1-44a7-a06a-b0fe21c6e002"/>
    <xsd:import namespace="f2dd59bc-caea-42f8-b0f4-e8b04a3a7d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4:lcf76f155ced4ddcb4097134ff3c332f" minOccurs="0"/>
                <xsd:element ref="ns3:TaxCatchAll" minOccurs="0"/>
                <xsd:element ref="ns4:MediaServiceObjectDetectorVersions" minOccurs="0"/>
                <xsd:element ref="ns4:MediaServiceSearchProperties" minOccurs="0"/>
                <xsd:element ref="ns4:MediaLengthInSecond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549e73-f52b-491a-a544-22bdbdbaba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3047f8-8bb1-44a7-a06a-b0fe21c6e00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5f6e104-b342-4ddd-8249-613c3a3a8b40}" ma:internalName="TaxCatchAll" ma:showField="CatchAllData" ma:web="a53047f8-8bb1-44a7-a06a-b0fe21c6e0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dd59bc-caea-42f8-b0f4-e8b04a3a7da6" elementFormDefault="qualified">
    <xsd:import namespace="http://schemas.microsoft.com/office/2006/documentManagement/types"/>
    <xsd:import namespace="http://schemas.microsoft.com/office/infopath/2007/PartnerControls"/>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element name="MediaServiceDateTaken" ma:index="26"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D8E59B-BF42-402C-8054-ADAE42B327B5}">
  <ds:schemaRefs>
    <ds:schemaRef ds:uri="http://purl.org/dc/elements/1.1/"/>
    <ds:schemaRef ds:uri="http://purl.org/dc/terms/"/>
    <ds:schemaRef ds:uri="http://schemas.microsoft.com/office/2006/documentManagement/types"/>
    <ds:schemaRef ds:uri="http://www.w3.org/XML/1998/namespace"/>
    <ds:schemaRef ds:uri="http://schemas.microsoft.com/office/2006/metadata/properties"/>
    <ds:schemaRef ds:uri="f2dd59bc-caea-42f8-b0f4-e8b04a3a7da6"/>
    <ds:schemaRef ds:uri="http://schemas.microsoft.com/office/infopath/2007/PartnerControls"/>
    <ds:schemaRef ds:uri="http://schemas.microsoft.com/sharepoint/v3"/>
    <ds:schemaRef ds:uri="http://schemas.openxmlformats.org/package/2006/metadata/core-properties"/>
    <ds:schemaRef ds:uri="a53047f8-8bb1-44a7-a06a-b0fe21c6e002"/>
    <ds:schemaRef ds:uri="bd549e73-f52b-491a-a544-22bdbdbaba13"/>
    <ds:schemaRef ds:uri="http://purl.org/dc/dcmitype/"/>
  </ds:schemaRefs>
</ds:datastoreItem>
</file>

<file path=customXml/itemProps2.xml><?xml version="1.0" encoding="utf-8"?>
<ds:datastoreItem xmlns:ds="http://schemas.openxmlformats.org/officeDocument/2006/customXml" ds:itemID="{6F296849-0BEE-4E2E-A784-B10B9BEE86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d549e73-f52b-491a-a544-22bdbdbaba13"/>
    <ds:schemaRef ds:uri="a53047f8-8bb1-44a7-a06a-b0fe21c6e002"/>
    <ds:schemaRef ds:uri="f2dd59bc-caea-42f8-b0f4-e8b04a3a7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931835-44FF-42EE-BC92-8D3B99DADF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49</vt:i4>
      </vt:variant>
    </vt:vector>
  </HeadingPairs>
  <TitlesOfParts>
    <vt:vector size="67" baseType="lpstr">
      <vt:lpstr>Instructions</vt:lpstr>
      <vt:lpstr>I_State&amp;Prog_Info</vt:lpstr>
      <vt:lpstr>II_Prog_1</vt:lpstr>
      <vt:lpstr>II_Prog_2</vt:lpstr>
      <vt:lpstr>II_Prog_3</vt:lpstr>
      <vt:lpstr>II_Prog_4</vt:lpstr>
      <vt:lpstr>II_Prog_5</vt:lpstr>
      <vt:lpstr>II_Prog_6</vt:lpstr>
      <vt:lpstr>II_Prog_7</vt:lpstr>
      <vt:lpstr>II_Prog_8</vt:lpstr>
      <vt:lpstr>II_Prog_9</vt:lpstr>
      <vt:lpstr>II_Prog_10</vt:lpstr>
      <vt:lpstr>II_Prog_11</vt:lpstr>
      <vt:lpstr>II_Prog_12</vt:lpstr>
      <vt:lpstr>II_Prog_13</vt:lpstr>
      <vt:lpstr>II_Prog_14</vt:lpstr>
      <vt:lpstr>II_Prog_15</vt:lpstr>
      <vt:lpstr>Set Values</vt:lpstr>
      <vt:lpstr>TitleRegion1.A12.C14.1</vt:lpstr>
      <vt:lpstr>TitleRegion1.A13.CZ18.13</vt:lpstr>
      <vt:lpstr>TitleRegion1.A13.CZ18.14</vt:lpstr>
      <vt:lpstr>TitleRegion1.A13.CZ18.15</vt:lpstr>
      <vt:lpstr>TitleRegion1.A13.CZ18.16</vt:lpstr>
      <vt:lpstr>TitleRegion1.A29.AR42.10</vt:lpstr>
      <vt:lpstr>TitleRegion1.A29.AR42.11</vt:lpstr>
      <vt:lpstr>TitleRegion1.A29.AR42.12</vt:lpstr>
      <vt:lpstr>TitleRegion1.A29.AR42.17</vt:lpstr>
      <vt:lpstr>TitleRegion1.A29.AR42.3</vt:lpstr>
      <vt:lpstr>TitleRegion1.A29.AR42.4</vt:lpstr>
      <vt:lpstr>TitleRegion1.A29.AR42.5</vt:lpstr>
      <vt:lpstr>TitleRegion1.A29.AR42.6</vt:lpstr>
      <vt:lpstr>TitleRegion1.A29.AR42.7</vt:lpstr>
      <vt:lpstr>TitleRegion1.A29.AR42.8</vt:lpstr>
      <vt:lpstr>TitleRegion1.A29.AR42.9</vt:lpstr>
      <vt:lpstr>TitleRegion1.A37.S42.2</vt:lpstr>
      <vt:lpstr>TitleRegion2.A14.S33.2</vt:lpstr>
      <vt:lpstr>TitleRegion2.A22.L25.10</vt:lpstr>
      <vt:lpstr>TitleRegion2.A22.L25.11</vt:lpstr>
      <vt:lpstr>TitleRegion2.A22.L25.12</vt:lpstr>
      <vt:lpstr>TitleRegion2.A22.L25.13</vt:lpstr>
      <vt:lpstr>TitleRegion2.A22.L25.14</vt:lpstr>
      <vt:lpstr>TitleRegion2.A22.L25.15</vt:lpstr>
      <vt:lpstr>TitleRegion2.A22.L25.16</vt:lpstr>
      <vt:lpstr>TitleRegion2.A22.L25.17</vt:lpstr>
      <vt:lpstr>TitleRegion2.A22.L25.3</vt:lpstr>
      <vt:lpstr>TitleRegion2.A22.L25.4</vt:lpstr>
      <vt:lpstr>TitleRegion2.A22.L25.5</vt:lpstr>
      <vt:lpstr>TitleRegion2.A22.L25.6</vt:lpstr>
      <vt:lpstr>TitleRegion2.A22.L25.7</vt:lpstr>
      <vt:lpstr>TitleRegion2.A22.L25.8</vt:lpstr>
      <vt:lpstr>TitleRegion2.A22.L25.9</vt:lpstr>
      <vt:lpstr>TitleRegion3.A13.CZ18.10</vt:lpstr>
      <vt:lpstr>TitleRegion3.A13.CZ18.11</vt:lpstr>
      <vt:lpstr>TitleRegion3.A13.CZ18.12</vt:lpstr>
      <vt:lpstr>TitleRegion3.A13.CZ18.17</vt:lpstr>
      <vt:lpstr>TitleRegion3.A13.CZ18.3</vt:lpstr>
      <vt:lpstr>TitleRegion3.A13.CZ18.4</vt:lpstr>
      <vt:lpstr>TitleRegion3.A13.CZ18.5</vt:lpstr>
      <vt:lpstr>TitleRegion3.A13.CZ18.6</vt:lpstr>
      <vt:lpstr>TitleRegion3.A13.CZ18.7</vt:lpstr>
      <vt:lpstr>TitleRegion3.A13.CZ18.8</vt:lpstr>
      <vt:lpstr>TitleRegion3.A13.CZ18.9</vt:lpstr>
      <vt:lpstr>TitleRegion3.A29.AR42.13</vt:lpstr>
      <vt:lpstr>TitleRegion3.A29.AR42.14</vt:lpstr>
      <vt:lpstr>TitleRegion3.A29.AR42.15</vt:lpstr>
      <vt:lpstr>TitleRegion3.A29.AR42.16</vt:lpstr>
      <vt:lpstr>TitleRegion3.A4.E10.2</vt:lpstr>
    </vt:vector>
  </TitlesOfParts>
  <Company>Mathematica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Access and Network Adequacy Assurances Reporting Tool</dc:title>
  <dc:subject>A tool for states to submit to CMCS an assurance that their Medicaid managed care plans comply with state access and network adequacy standards as required under 42 CFR 438.207.</dc:subject>
  <dc:creator>Center for Medicaid and CHIP Services (CMCS)</dc:creator>
  <cp:keywords>Medicaid managed care; network adequacy; access; availability of services; 42 CFR 438.207</cp:keywords>
  <cp:lastModifiedBy>Stout, Brenda</cp:lastModifiedBy>
  <dcterms:created xsi:type="dcterms:W3CDTF">2020-07-01T16:29:44Z</dcterms:created>
  <dcterms:modified xsi:type="dcterms:W3CDTF">2024-12-09T19:23:21Z</dcterms:modified>
  <dc:language>English</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0x01010017B3BE2F18EE36499F01F95F84D0BC92</vt:lpwstr>
  </property>
  <property fmtid="{D5CDD505-2E9C-101B-9397-08002B2CF9AE}" pid="3" name="_dlc_DocIdItemGuid">
    <vt:lpwstr>db6dff48-2927-4d4c-8e24-83a167ab8807</vt:lpwstr>
  </property>
  <property fmtid="{D5CDD505-2E9C-101B-9397-08002B2CF9AE}" pid="4" name="MediaServiceImageTags">
    <vt:lpwstr/>
  </property>
</Properties>
</file>